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jandr\OneDrive\Documents\SIX SIGMA\"/>
    </mc:Choice>
  </mc:AlternateContent>
  <xr:revisionPtr revIDLastSave="0" documentId="13_ncr:1_{8457B540-9E2A-46A4-9061-987492052663}" xr6:coauthVersionLast="34" xr6:coauthVersionMax="34" xr10:uidLastSave="{00000000-0000-0000-0000-000000000000}"/>
  <bookViews>
    <workbookView xWindow="360" yWindow="20" windowWidth="10400" windowHeight="8960" xr2:uid="{00000000-000D-0000-FFFF-FFFF00000000}"/>
  </bookViews>
  <sheets>
    <sheet name="Quality" sheetId="10" r:id="rId1"/>
    <sheet name="Decision Making" sheetId="2" r:id="rId2"/>
    <sheet name="Math Tools" sheetId="5" r:id="rId3"/>
    <sheet name="Process Design" sheetId="8" r:id="rId4"/>
    <sheet name="Product Design" sheetId="9" r:id="rId5"/>
    <sheet name="Reliability" sheetId="4" r:id="rId6"/>
    <sheet name="MFG" sheetId="6" r:id="rId7"/>
    <sheet name="Inspection" sheetId="7" r:id="rId8"/>
    <sheet name="Blank" sheetId="3" r:id="rId9"/>
  </sheets>
  <calcPr calcId="179017"/>
</workbook>
</file>

<file path=xl/calcChain.xml><?xml version="1.0" encoding="utf-8"?>
<calcChain xmlns="http://schemas.openxmlformats.org/spreadsheetml/2006/main">
  <c r="O124" i="10" l="1"/>
  <c r="O125" i="10" s="1"/>
  <c r="P84" i="10"/>
  <c r="P81" i="10"/>
  <c r="H84" i="10"/>
  <c r="P100" i="10" l="1"/>
  <c r="Q100" i="10" s="1"/>
  <c r="P94" i="10"/>
  <c r="Q94" i="10" s="1"/>
  <c r="P123" i="10"/>
  <c r="Q123" i="10" s="1"/>
  <c r="P121" i="10"/>
  <c r="Q121" i="10" s="1"/>
  <c r="P119" i="10"/>
  <c r="Q119" i="10" s="1"/>
  <c r="P117" i="10"/>
  <c r="Q117" i="10" s="1"/>
  <c r="P115" i="10"/>
  <c r="Q115" i="10" s="1"/>
  <c r="P113" i="10"/>
  <c r="Q113" i="10" s="1"/>
  <c r="P111" i="10"/>
  <c r="Q111" i="10" s="1"/>
  <c r="P109" i="10"/>
  <c r="Q109" i="10" s="1"/>
  <c r="P107" i="10"/>
  <c r="Q107" i="10" s="1"/>
  <c r="P105" i="10"/>
  <c r="Q105" i="10" s="1"/>
  <c r="P103" i="10"/>
  <c r="Q103" i="10" s="1"/>
  <c r="P101" i="10"/>
  <c r="Q101" i="10" s="1"/>
  <c r="P99" i="10"/>
  <c r="Q99" i="10" s="1"/>
  <c r="P97" i="10"/>
  <c r="Q97" i="10" s="1"/>
  <c r="P95" i="10"/>
  <c r="Q95" i="10" s="1"/>
  <c r="P122" i="10"/>
  <c r="Q122" i="10" s="1"/>
  <c r="P120" i="10"/>
  <c r="Q120" i="10" s="1"/>
  <c r="P118" i="10"/>
  <c r="Q118" i="10" s="1"/>
  <c r="P116" i="10"/>
  <c r="Q116" i="10" s="1"/>
  <c r="P114" i="10"/>
  <c r="Q114" i="10" s="1"/>
  <c r="P110" i="10"/>
  <c r="Q110" i="10" s="1"/>
  <c r="P108" i="10"/>
  <c r="Q108" i="10" s="1"/>
  <c r="P106" i="10"/>
  <c r="Q106" i="10" s="1"/>
  <c r="P104" i="10"/>
  <c r="Q104" i="10" s="1"/>
  <c r="P98" i="10"/>
  <c r="Q98" i="10" s="1"/>
  <c r="P96" i="10"/>
  <c r="Q96" i="10" s="1"/>
  <c r="P112" i="10"/>
  <c r="Q112" i="10" s="1"/>
  <c r="P102" i="10"/>
  <c r="Q102" i="10" s="1"/>
  <c r="Q124" i="10" l="1"/>
  <c r="O127" i="10" s="1"/>
  <c r="G124" i="10" l="1"/>
  <c r="G125" i="10" s="1"/>
  <c r="H81" i="10"/>
  <c r="H70" i="10"/>
  <c r="C246" i="10"/>
  <c r="C248" i="10" s="1"/>
  <c r="C249" i="10" s="1"/>
  <c r="C244" i="10"/>
  <c r="F197" i="5"/>
  <c r="F201" i="5" s="1"/>
  <c r="F202" i="5" s="1"/>
  <c r="C188" i="6"/>
  <c r="E223" i="9"/>
  <c r="C231" i="9" s="1"/>
  <c r="E224" i="9"/>
  <c r="E225" i="9"/>
  <c r="E226" i="9"/>
  <c r="F223" i="9"/>
  <c r="F224" i="9"/>
  <c r="C229" i="9"/>
  <c r="C233" i="9"/>
  <c r="F225" i="9"/>
  <c r="F226" i="9"/>
  <c r="D219" i="5"/>
  <c r="C219" i="5"/>
  <c r="C350" i="10"/>
  <c r="C325" i="10"/>
  <c r="C326" i="10" s="1"/>
  <c r="C332" i="10"/>
  <c r="C336" i="10" s="1"/>
  <c r="C337" i="10" s="1"/>
  <c r="C323" i="10"/>
  <c r="C199" i="5"/>
  <c r="C200" i="5"/>
  <c r="L71" i="5"/>
  <c r="L76" i="5" s="1"/>
  <c r="J80" i="5" s="1"/>
  <c r="J82" i="5" s="1"/>
  <c r="L72" i="5"/>
  <c r="L73" i="5"/>
  <c r="L74" i="5"/>
  <c r="L75" i="5"/>
  <c r="K71" i="5"/>
  <c r="K76" i="5" s="1"/>
  <c r="K72" i="5"/>
  <c r="K73" i="5"/>
  <c r="K74" i="5"/>
  <c r="K75" i="5"/>
  <c r="J76" i="5"/>
  <c r="J34" i="5"/>
  <c r="J46" i="5"/>
  <c r="K29" i="5"/>
  <c r="K30" i="5"/>
  <c r="K31" i="5"/>
  <c r="K34" i="5" s="1"/>
  <c r="J39" i="5" s="1"/>
  <c r="K32" i="5"/>
  <c r="K33" i="5"/>
  <c r="J37" i="5"/>
  <c r="C262" i="10"/>
  <c r="C87" i="4"/>
  <c r="E33" i="5"/>
  <c r="E32" i="5"/>
  <c r="E31" i="5"/>
  <c r="E30" i="5"/>
  <c r="E29" i="5"/>
  <c r="E34" i="5"/>
  <c r="D39" i="5" s="1"/>
  <c r="C303" i="5"/>
  <c r="C305" i="5"/>
  <c r="C301" i="5"/>
  <c r="D309" i="10"/>
  <c r="D310" i="10"/>
  <c r="D311" i="10"/>
  <c r="D312" i="10"/>
  <c r="D308" i="10"/>
  <c r="C287" i="5"/>
  <c r="C289" i="5"/>
  <c r="C285" i="5"/>
  <c r="C230" i="10"/>
  <c r="F178" i="5"/>
  <c r="C115" i="7"/>
  <c r="C85" i="7"/>
  <c r="C88" i="7" s="1"/>
  <c r="C95" i="7" s="1"/>
  <c r="C97" i="7" s="1"/>
  <c r="C98" i="4"/>
  <c r="C100" i="4" s="1"/>
  <c r="C85" i="4"/>
  <c r="C61" i="4"/>
  <c r="C320" i="6"/>
  <c r="C324" i="6" s="1"/>
  <c r="C326" i="6" s="1"/>
  <c r="C322" i="6"/>
  <c r="C286" i="6"/>
  <c r="C288" i="6" s="1"/>
  <c r="C290" i="6" s="1"/>
  <c r="C284" i="6"/>
  <c r="C228" i="6"/>
  <c r="C230" i="6" s="1"/>
  <c r="C232" i="6" s="1"/>
  <c r="C178" i="5"/>
  <c r="D34" i="5"/>
  <c r="D37" i="5" s="1"/>
  <c r="F71" i="5"/>
  <c r="F76" i="5" s="1"/>
  <c r="F72" i="5"/>
  <c r="F73" i="5"/>
  <c r="F74" i="5"/>
  <c r="F75" i="5"/>
  <c r="E71" i="5"/>
  <c r="E72" i="5"/>
  <c r="E73" i="5"/>
  <c r="E76" i="5" s="1"/>
  <c r="E74" i="5"/>
  <c r="E75" i="5"/>
  <c r="D76" i="5"/>
  <c r="D59" i="5"/>
  <c r="C121" i="5"/>
  <c r="C123" i="5"/>
  <c r="C238" i="10"/>
  <c r="C197" i="5"/>
  <c r="E193" i="9"/>
  <c r="C201" i="9" s="1"/>
  <c r="F193" i="9"/>
  <c r="C199" i="9" s="1"/>
  <c r="C203" i="9" s="1"/>
  <c r="E194" i="9"/>
  <c r="F194" i="9"/>
  <c r="E195" i="9"/>
  <c r="F195" i="9"/>
  <c r="E196" i="9"/>
  <c r="F196" i="9"/>
  <c r="D90" i="8"/>
  <c r="D140" i="8"/>
  <c r="D144" i="8" s="1"/>
  <c r="G135" i="8"/>
  <c r="G132" i="8"/>
  <c r="D138" i="8" s="1"/>
  <c r="G133" i="8"/>
  <c r="G134" i="8"/>
  <c r="G83" i="8"/>
  <c r="G84" i="8"/>
  <c r="D88" i="8" s="1"/>
  <c r="F93" i="8" s="1"/>
  <c r="G85" i="8"/>
  <c r="D94" i="8"/>
  <c r="D110" i="2"/>
  <c r="D122" i="2"/>
  <c r="D135" i="2"/>
  <c r="E122" i="2"/>
  <c r="E135" i="2"/>
  <c r="F122" i="2"/>
  <c r="F135" i="2"/>
  <c r="C122" i="2"/>
  <c r="C135" i="2"/>
  <c r="C118" i="2"/>
  <c r="C134" i="2"/>
  <c r="C110" i="2"/>
  <c r="C132" i="2" s="1"/>
  <c r="C136" i="2" s="1"/>
  <c r="C114" i="2"/>
  <c r="C133" i="2"/>
  <c r="D132" i="2"/>
  <c r="D136" i="2" s="1"/>
  <c r="D114" i="2"/>
  <c r="D133" i="2"/>
  <c r="D118" i="2"/>
  <c r="D134" i="2"/>
  <c r="E110" i="2"/>
  <c r="E132" i="2"/>
  <c r="E136" i="2" s="1"/>
  <c r="E114" i="2"/>
  <c r="E133" i="2"/>
  <c r="E118" i="2"/>
  <c r="E134" i="2"/>
  <c r="F110" i="2"/>
  <c r="F132" i="2" s="1"/>
  <c r="F136" i="2" s="1"/>
  <c r="F114" i="2"/>
  <c r="F133" i="2"/>
  <c r="F118" i="2"/>
  <c r="F134" i="2"/>
  <c r="D73" i="2"/>
  <c r="E73" i="2"/>
  <c r="C73" i="2"/>
  <c r="D69" i="2"/>
  <c r="E69" i="2"/>
  <c r="C69" i="2"/>
  <c r="D77" i="2"/>
  <c r="E77" i="2"/>
  <c r="C77" i="2"/>
  <c r="H108" i="10" l="1"/>
  <c r="I108" i="10" s="1"/>
  <c r="H112" i="10"/>
  <c r="I112" i="10" s="1"/>
  <c r="H116" i="10"/>
  <c r="I116" i="10" s="1"/>
  <c r="H120" i="10"/>
  <c r="I120" i="10" s="1"/>
  <c r="H106" i="10"/>
  <c r="I106" i="10" s="1"/>
  <c r="H98" i="10"/>
  <c r="I98" i="10" s="1"/>
  <c r="H102" i="10"/>
  <c r="I102" i="10" s="1"/>
  <c r="H94" i="10"/>
  <c r="I94" i="10" s="1"/>
  <c r="I124" i="10" s="1"/>
  <c r="G127" i="10" s="1"/>
  <c r="H118" i="10"/>
  <c r="I118" i="10" s="1"/>
  <c r="H96" i="10"/>
  <c r="I96" i="10" s="1"/>
  <c r="H104" i="10"/>
  <c r="I104" i="10" s="1"/>
  <c r="H107" i="10"/>
  <c r="I107" i="10" s="1"/>
  <c r="H115" i="10"/>
  <c r="I115" i="10" s="1"/>
  <c r="H123" i="10"/>
  <c r="I123" i="10" s="1"/>
  <c r="H101" i="10"/>
  <c r="I101" i="10" s="1"/>
  <c r="H109" i="10"/>
  <c r="I109" i="10" s="1"/>
  <c r="H113" i="10"/>
  <c r="I113" i="10" s="1"/>
  <c r="H117" i="10"/>
  <c r="I117" i="10" s="1"/>
  <c r="H121" i="10"/>
  <c r="I121" i="10" s="1"/>
  <c r="H95" i="10"/>
  <c r="I95" i="10" s="1"/>
  <c r="H99" i="10"/>
  <c r="I99" i="10" s="1"/>
  <c r="H103" i="10"/>
  <c r="I103" i="10" s="1"/>
  <c r="H110" i="10"/>
  <c r="I110" i="10" s="1"/>
  <c r="H114" i="10"/>
  <c r="I114" i="10" s="1"/>
  <c r="H122" i="10"/>
  <c r="I122" i="10" s="1"/>
  <c r="H100" i="10"/>
  <c r="I100" i="10" s="1"/>
  <c r="H111" i="10"/>
  <c r="I111" i="10" s="1"/>
  <c r="H119" i="10"/>
  <c r="I119" i="10" s="1"/>
  <c r="H97" i="10"/>
  <c r="I97" i="10" s="1"/>
  <c r="H105" i="10"/>
  <c r="I105" i="10" s="1"/>
  <c r="F95" i="8"/>
  <c r="F97" i="8" s="1"/>
  <c r="F99" i="8" s="1"/>
  <c r="C238" i="9"/>
  <c r="E239" i="9" s="1"/>
  <c r="E241" i="9" s="1"/>
  <c r="E243" i="9" s="1"/>
  <c r="E237" i="9"/>
  <c r="F145" i="8"/>
  <c r="F147" i="8" s="1"/>
  <c r="F149" i="8" s="1"/>
  <c r="E207" i="9"/>
  <c r="C208" i="9"/>
  <c r="E209" i="9" s="1"/>
  <c r="E211" i="9" s="1"/>
  <c r="E213" i="9" s="1"/>
  <c r="D80" i="5"/>
  <c r="D82" i="5" s="1"/>
  <c r="F199" i="5"/>
  <c r="D46" i="5"/>
  <c r="F143" i="8"/>
  <c r="C334" i="10"/>
</calcChain>
</file>

<file path=xl/sharedStrings.xml><?xml version="1.0" encoding="utf-8"?>
<sst xmlns="http://schemas.openxmlformats.org/spreadsheetml/2006/main" count="869" uniqueCount="360">
  <si>
    <t>John Andrew P.E.</t>
  </si>
  <si>
    <t xml:space="preserve"> </t>
  </si>
  <si>
    <t>Rating</t>
  </si>
  <si>
    <t>Value</t>
  </si>
  <si>
    <t>High</t>
  </si>
  <si>
    <t>Average</t>
  </si>
  <si>
    <t>Low</t>
  </si>
  <si>
    <t>Attribute</t>
  </si>
  <si>
    <t>Cost</t>
  </si>
  <si>
    <t>Endurance</t>
  </si>
  <si>
    <t>Performance</t>
  </si>
  <si>
    <t>Choice A</t>
  </si>
  <si>
    <t>Choice B</t>
  </si>
  <si>
    <t>Choice C</t>
  </si>
  <si>
    <t>Choice D</t>
  </si>
  <si>
    <t>TOTAL</t>
  </si>
  <si>
    <t>Utility</t>
  </si>
  <si>
    <t>Very high</t>
  </si>
  <si>
    <t>Very low</t>
  </si>
  <si>
    <t>4 x 1.00 = 4.00</t>
  </si>
  <si>
    <t>3 x 1.00 = 3.00</t>
  </si>
  <si>
    <t>X</t>
  </si>
  <si>
    <t>Y</t>
  </si>
  <si>
    <t>Z</t>
  </si>
  <si>
    <t>X =</t>
  </si>
  <si>
    <t>Y =</t>
  </si>
  <si>
    <t>Z =</t>
  </si>
  <si>
    <t>W</t>
  </si>
  <si>
    <t>W =</t>
  </si>
  <si>
    <t>Power</t>
  </si>
  <si>
    <t>5 x 1.00 = 5.00</t>
  </si>
  <si>
    <t>5 x 0.83 = 4.15</t>
  </si>
  <si>
    <t>5 x 0.75 = 3.75</t>
  </si>
  <si>
    <t>4 x 0.88 = 3.52</t>
  </si>
  <si>
    <t>Sigma =</t>
  </si>
  <si>
    <t>NORMDIST(X,Mu,Sigma,TRUE)</t>
  </si>
  <si>
    <t>Input</t>
  </si>
  <si>
    <t>Calculations</t>
  </si>
  <si>
    <t>Mean</t>
  </si>
  <si>
    <t>Value of Sigma</t>
  </si>
  <si>
    <t>PROCESS</t>
  </si>
  <si>
    <t>Envelope</t>
  </si>
  <si>
    <t>Part 1</t>
  </si>
  <si>
    <t>Part 2</t>
  </si>
  <si>
    <t>Part 3</t>
  </si>
  <si>
    <t>Lower</t>
  </si>
  <si>
    <t>Spec Limit</t>
  </si>
  <si>
    <t>Upper</t>
  </si>
  <si>
    <t>Sigma</t>
  </si>
  <si>
    <r>
      <t xml:space="preserve"> </t>
    </r>
    <r>
      <rPr>
        <b/>
        <sz val="10"/>
        <rFont val="Arial"/>
        <family val="2"/>
      </rPr>
      <t>=</t>
    </r>
  </si>
  <si>
    <t>Mean Gap =</t>
  </si>
  <si>
    <r>
      <t>Sigma</t>
    </r>
    <r>
      <rPr>
        <b/>
        <vertAlign val="subscript"/>
        <sz val="10"/>
        <rFont val="Arial"/>
        <family val="2"/>
      </rPr>
      <t xml:space="preserve">Gap </t>
    </r>
    <r>
      <rPr>
        <b/>
        <sz val="10"/>
        <rFont val="Arial"/>
        <family val="2"/>
      </rPr>
      <t>=</t>
    </r>
  </si>
  <si>
    <t xml:space="preserve"> =</t>
  </si>
  <si>
    <t>=</t>
  </si>
  <si>
    <r>
      <t>Sigma</t>
    </r>
    <r>
      <rPr>
        <b/>
        <vertAlign val="subscript"/>
        <sz val="10"/>
        <rFont val="Arial"/>
        <family val="2"/>
      </rPr>
      <t xml:space="preserve">Total </t>
    </r>
  </si>
  <si>
    <t>LSL =</t>
  </si>
  <si>
    <t>USL =</t>
  </si>
  <si>
    <t>2*Mean Gap</t>
  </si>
  <si>
    <r>
      <t>(LSL - Mean Gap) / Sigma</t>
    </r>
    <r>
      <rPr>
        <vertAlign val="subscript"/>
        <sz val="10"/>
        <rFont val="Arial"/>
        <family val="2"/>
      </rPr>
      <t>Gap</t>
    </r>
  </si>
  <si>
    <r>
      <t>(USL - Mean Gap) / Sigma</t>
    </r>
    <r>
      <rPr>
        <vertAlign val="subscript"/>
        <sz val="10"/>
        <rFont val="Arial"/>
        <family val="2"/>
      </rPr>
      <t>Gap</t>
    </r>
  </si>
  <si>
    <r>
      <t>Z</t>
    </r>
    <r>
      <rPr>
        <vertAlign val="subscript"/>
        <sz val="10"/>
        <rFont val="Arial"/>
        <family val="2"/>
      </rPr>
      <t>USL</t>
    </r>
    <r>
      <rPr>
        <sz val="10"/>
        <rFont val="Arial"/>
      </rPr>
      <t xml:space="preserve"> =</t>
    </r>
  </si>
  <si>
    <r>
      <t>Z</t>
    </r>
    <r>
      <rPr>
        <vertAlign val="subscript"/>
        <sz val="10"/>
        <rFont val="Arial"/>
        <family val="2"/>
      </rPr>
      <t>LSL</t>
    </r>
    <r>
      <rPr>
        <sz val="10"/>
        <rFont val="Arial"/>
      </rPr>
      <t xml:space="preserve"> =</t>
    </r>
  </si>
  <si>
    <t xml:space="preserve"> Defects Per Unit,  DPU =</t>
  </si>
  <si>
    <r>
      <t>2*(1 - NORMSDIST( Z</t>
    </r>
    <r>
      <rPr>
        <vertAlign val="subscript"/>
        <sz val="10"/>
        <rFont val="Arial"/>
        <family val="2"/>
      </rPr>
      <t>USL</t>
    </r>
    <r>
      <rPr>
        <sz val="10"/>
        <rFont val="Arial"/>
      </rPr>
      <t xml:space="preserve"> ))</t>
    </r>
  </si>
  <si>
    <t xml:space="preserve"> Defects Per Million Opportunities,  DPMO =</t>
  </si>
  <si>
    <t>Temperature</t>
  </si>
  <si>
    <t>Pressure</t>
  </si>
  <si>
    <r>
      <t>(Sigma</t>
    </r>
    <r>
      <rPr>
        <vertAlign val="subscript"/>
        <sz val="10"/>
        <rFont val="Arial"/>
        <family val="2"/>
      </rPr>
      <t>TEMP</t>
    </r>
    <r>
      <rPr>
        <sz val="10"/>
        <rFont val="Arial"/>
      </rPr>
      <t>^2 + Sigma</t>
    </r>
    <r>
      <rPr>
        <vertAlign val="subscript"/>
        <sz val="10"/>
        <rFont val="Arial"/>
        <family val="2"/>
      </rPr>
      <t>TIME</t>
    </r>
    <r>
      <rPr>
        <sz val="10"/>
        <rFont val="Arial"/>
      </rPr>
      <t>^2 +Sigma</t>
    </r>
    <r>
      <rPr>
        <vertAlign val="subscript"/>
        <sz val="10"/>
        <rFont val="Arial"/>
        <family val="2"/>
      </rPr>
      <t>PRES</t>
    </r>
    <r>
      <rPr>
        <sz val="10"/>
        <rFont val="Arial"/>
      </rPr>
      <t>^2 ) ^0.5</t>
    </r>
  </si>
  <si>
    <r>
      <t>Sigma</t>
    </r>
    <r>
      <rPr>
        <b/>
        <vertAlign val="subscript"/>
        <sz val="10"/>
        <rFont val="Arial"/>
        <family val="2"/>
      </rPr>
      <t xml:space="preserve">TOTAL </t>
    </r>
    <r>
      <rPr>
        <b/>
        <sz val="10"/>
        <rFont val="Arial"/>
        <family val="2"/>
      </rPr>
      <t>=</t>
    </r>
  </si>
  <si>
    <t>2*Mean</t>
  </si>
  <si>
    <r>
      <t>(LSL - Mean Gap) / Sigma</t>
    </r>
    <r>
      <rPr>
        <vertAlign val="subscript"/>
        <sz val="10"/>
        <rFont val="Arial"/>
        <family val="2"/>
      </rPr>
      <t>TOTAL</t>
    </r>
  </si>
  <si>
    <r>
      <t>(USL - Mean Gap) / Sigma</t>
    </r>
    <r>
      <rPr>
        <vertAlign val="subscript"/>
        <sz val="10"/>
        <rFont val="Arial"/>
        <family val="2"/>
      </rPr>
      <t>TOTAL</t>
    </r>
  </si>
  <si>
    <t>Z = 3</t>
  </si>
  <si>
    <t>DPU*10^6</t>
  </si>
  <si>
    <r>
      <t>( S</t>
    </r>
    <r>
      <rPr>
        <vertAlign val="subscript"/>
        <sz val="10"/>
        <rFont val="Arial"/>
        <family val="2"/>
      </rPr>
      <t>ENV^</t>
    </r>
    <r>
      <rPr>
        <sz val="10"/>
        <rFont val="Arial"/>
      </rPr>
      <t>2 + Sp1^2 + Sp2^2 +Sp3^2 ) ^0.5</t>
    </r>
  </si>
  <si>
    <t>Envelope - (P1 + P2 + P3 )</t>
  </si>
  <si>
    <t>D</t>
  </si>
  <si>
    <t>A</t>
  </si>
  <si>
    <t>B</t>
  </si>
  <si>
    <t>C</t>
  </si>
  <si>
    <r>
      <t>(A</t>
    </r>
    <r>
      <rPr>
        <vertAlign val="subscript"/>
        <sz val="10"/>
        <rFont val="Arial"/>
        <family val="2"/>
      </rPr>
      <t>USL</t>
    </r>
    <r>
      <rPr>
        <sz val="10"/>
        <rFont val="Arial"/>
      </rPr>
      <t xml:space="preserve"> - A</t>
    </r>
    <r>
      <rPr>
        <vertAlign val="subscript"/>
        <sz val="10"/>
        <rFont val="Arial"/>
        <family val="2"/>
      </rPr>
      <t>LSL</t>
    </r>
    <r>
      <rPr>
        <sz val="10"/>
        <rFont val="Arial"/>
      </rPr>
      <t>)</t>
    </r>
  </si>
  <si>
    <r>
      <t>( Press</t>
    </r>
    <r>
      <rPr>
        <vertAlign val="subscript"/>
        <sz val="10"/>
        <rFont val="Arial"/>
        <family val="2"/>
      </rPr>
      <t>USL</t>
    </r>
    <r>
      <rPr>
        <sz val="10"/>
        <rFont val="Arial"/>
        <family val="2"/>
      </rPr>
      <t xml:space="preserve"> - Press</t>
    </r>
    <r>
      <rPr>
        <vertAlign val="subscript"/>
        <sz val="10"/>
        <rFont val="Arial"/>
        <family val="2"/>
      </rPr>
      <t>LSL</t>
    </r>
    <r>
      <rPr>
        <sz val="10"/>
        <rFont val="Arial"/>
        <family val="2"/>
      </rPr>
      <t xml:space="preserve"> )</t>
    </r>
  </si>
  <si>
    <t>A =</t>
  </si>
  <si>
    <t>B =</t>
  </si>
  <si>
    <t>C =</t>
  </si>
  <si>
    <t>D =</t>
  </si>
  <si>
    <t>TITLE</t>
  </si>
  <si>
    <t>Flow</t>
  </si>
  <si>
    <t>F</t>
  </si>
  <si>
    <t>T</t>
  </si>
  <si>
    <t>f(X)</t>
  </si>
  <si>
    <t>NORMSDIST( Z )</t>
  </si>
  <si>
    <t>1- NORMSDIST( Z )</t>
  </si>
  <si>
    <t>Probability of less than USL =</t>
  </si>
  <si>
    <t>( USL - Mean ) / Z</t>
  </si>
  <si>
    <t>Upper Spec Limit,  USL =</t>
  </si>
  <si>
    <t>Mean =</t>
  </si>
  <si>
    <t>Calculation</t>
  </si>
  <si>
    <t>CALCULATE Z SCORE</t>
  </si>
  <si>
    <t>PROCESS D</t>
  </si>
  <si>
    <t>1 - NORMDIST(X,Mu,Sigma,TRUE)</t>
  </si>
  <si>
    <t>Frequency</t>
  </si>
  <si>
    <t>ΣX*F / N</t>
  </si>
  <si>
    <t>X*F</t>
  </si>
  <si>
    <t>Sample Size, N =</t>
  </si>
  <si>
    <t>Parameter</t>
  </si>
  <si>
    <t>Total  =</t>
  </si>
  <si>
    <t>Median Parameter Value</t>
  </si>
  <si>
    <t>Mean Parameter Value</t>
  </si>
  <si>
    <t xml:space="preserve">The median parameter is the value in </t>
  </si>
  <si>
    <t>the middle of the total distribution:</t>
  </si>
  <si>
    <t>Median located at F =</t>
  </si>
  <si>
    <t>Median value opposite F =</t>
  </si>
  <si>
    <t>ΣF / 2</t>
  </si>
  <si>
    <t>Range of Parameter Values</t>
  </si>
  <si>
    <t>Max Parameter Value,  Max =</t>
  </si>
  <si>
    <t>Min Parameter Value,  Min =</t>
  </si>
  <si>
    <t>Range =</t>
  </si>
  <si>
    <t>Max - Min</t>
  </si>
  <si>
    <t>Variance of Grouped Data</t>
  </si>
  <si>
    <t>[ ΣX^2*F - (ΣX*F)^2 / N ] / (N - 1)</t>
  </si>
  <si>
    <t>Variance,  S^2 =</t>
  </si>
  <si>
    <t>X^2*F</t>
  </si>
  <si>
    <t>Totals  =</t>
  </si>
  <si>
    <t>Standard Deviation,  Sigma =</t>
  </si>
  <si>
    <t>√ S^2</t>
  </si>
  <si>
    <t>( USL - Mean ) / Sigma</t>
  </si>
  <si>
    <t>Z Score,  Z =</t>
  </si>
  <si>
    <t>Total tolerance on diameter D is,  Z =</t>
  </si>
  <si>
    <t>in</t>
  </si>
  <si>
    <t>Turning tool force,  F =</t>
  </si>
  <si>
    <t>lbs</t>
  </si>
  <si>
    <t>Part diameter,  D =</t>
  </si>
  <si>
    <t>Part length, L =</t>
  </si>
  <si>
    <t>Part modulus of elasticity, E =</t>
  </si>
  <si>
    <t>lbs/in^2</t>
  </si>
  <si>
    <t>Area moment of inertia,  I =</t>
  </si>
  <si>
    <t>π*D^4/64</t>
  </si>
  <si>
    <t>I =</t>
  </si>
  <si>
    <t>in^4</t>
  </si>
  <si>
    <t>Max deflection, Y =</t>
  </si>
  <si>
    <t>F*L^3/(3*E*I)</t>
  </si>
  <si>
    <t>Part deflection ratio,  R =</t>
  </si>
  <si>
    <t>Y / Z</t>
  </si>
  <si>
    <t>R =</t>
  </si>
  <si>
    <t>Part Deflection due to Cutting Tool Force</t>
  </si>
  <si>
    <t>Strap Clamp Force</t>
  </si>
  <si>
    <t>Ref: "Jig and fixture Handbook, Carr-lane.</t>
  </si>
  <si>
    <t>Stud</t>
  </si>
  <si>
    <t>Torque</t>
  </si>
  <si>
    <t>Clamp</t>
  </si>
  <si>
    <t>Size</t>
  </si>
  <si>
    <t>ft-lbs</t>
  </si>
  <si>
    <t>Force lbs</t>
  </si>
  <si>
    <t>1/4-20</t>
  </si>
  <si>
    <t>3/8-16</t>
  </si>
  <si>
    <t>1/2-13</t>
  </si>
  <si>
    <t>5/8-11</t>
  </si>
  <si>
    <t>3/4-10</t>
  </si>
  <si>
    <t>'7/8-9</t>
  </si>
  <si>
    <t>1-8</t>
  </si>
  <si>
    <t>Part Deflection due to Vertical Offset Clamping Force</t>
  </si>
  <si>
    <t xml:space="preserve">Part is a bar supported near each end. </t>
  </si>
  <si>
    <t>Total tolerance on thickness T is,  Z =</t>
  </si>
  <si>
    <t>Clamp force,  F =</t>
  </si>
  <si>
    <t>Clamp force offset,  X =</t>
  </si>
  <si>
    <t>Part thickness, T =</t>
  </si>
  <si>
    <t>Part width, W =</t>
  </si>
  <si>
    <t>End moment,  M =</t>
  </si>
  <si>
    <t>F*X</t>
  </si>
  <si>
    <t>M =</t>
  </si>
  <si>
    <t>in lbs</t>
  </si>
  <si>
    <t>W*T^3 / 12</t>
  </si>
  <si>
    <t>F*X*(3*L^2 - 4*X^2)/(24*E*I)</t>
  </si>
  <si>
    <t>Part Deflection due to Horizontal Offset Clamping Forces</t>
  </si>
  <si>
    <t>M*L^2 / (2*E*I)</t>
  </si>
  <si>
    <t>See deflection Y above.</t>
  </si>
  <si>
    <t>hp</t>
  </si>
  <si>
    <t>Motor power,  P =</t>
  </si>
  <si>
    <t>Machine tool drive efficiency,  E =</t>
  </si>
  <si>
    <t>ft per min</t>
  </si>
  <si>
    <t>Cutting force,  F =</t>
  </si>
  <si>
    <t>33000*P*E / S</t>
  </si>
  <si>
    <t>F =</t>
  </si>
  <si>
    <t>Cutting speed,  V =</t>
  </si>
  <si>
    <t>See illustration above.</t>
  </si>
  <si>
    <t>PART</t>
  </si>
  <si>
    <t>FAILURES</t>
  </si>
  <si>
    <t>SHAFT</t>
  </si>
  <si>
    <t>SEAL</t>
  </si>
  <si>
    <t>BEARING</t>
  </si>
  <si>
    <t>GEAR</t>
  </si>
  <si>
    <t>COLLAR</t>
  </si>
  <si>
    <t xml:space="preserve">  </t>
  </si>
  <si>
    <t>FAILED</t>
  </si>
  <si>
    <t>hrs</t>
  </si>
  <si>
    <t>Number of Units Tested,  N =</t>
  </si>
  <si>
    <t>Number of Failures,  F =</t>
  </si>
  <si>
    <t>-</t>
  </si>
  <si>
    <t>Failures per hour</t>
  </si>
  <si>
    <t>F / ( N * T)</t>
  </si>
  <si>
    <t>Length of Test Time per Unit,  T =</t>
  </si>
  <si>
    <t>hrs/Unit</t>
  </si>
  <si>
    <t>FAILURE RATE WITHOUT REPAIRS</t>
  </si>
  <si>
    <t>FAILURE RATE WITH REPAIRS</t>
  </si>
  <si>
    <t xml:space="preserve"> ( N * T) / F</t>
  </si>
  <si>
    <t>Mean Time Between Repairs,  MTBR =</t>
  </si>
  <si>
    <t>Number of Repairs During Test,  F =</t>
  </si>
  <si>
    <t xml:space="preserve">RELIABILITY FUNCTION </t>
  </si>
  <si>
    <t>Valid during Mid-life constant failure rate.</t>
  </si>
  <si>
    <t>Unit Operating Time,  T =</t>
  </si>
  <si>
    <t>months</t>
  </si>
  <si>
    <t>Hours per day,  H =</t>
  </si>
  <si>
    <t>Days per week,  D =</t>
  </si>
  <si>
    <t>days/week</t>
  </si>
  <si>
    <t>hrs/day</t>
  </si>
  <si>
    <t>Unit Operating Time,  M =</t>
  </si>
  <si>
    <t>D*H*(52 / 12) * M</t>
  </si>
  <si>
    <t>Mean Time To a Repair, MTTR,  T =</t>
  </si>
  <si>
    <t>Probability Unit will function M months,  P =</t>
  </si>
  <si>
    <r>
      <t>e</t>
    </r>
    <r>
      <rPr>
        <b/>
        <vertAlign val="superscript"/>
        <sz val="10"/>
        <rFont val="Arial"/>
        <family val="2"/>
      </rPr>
      <t>-T/M</t>
    </r>
  </si>
  <si>
    <t>Less than USL =</t>
  </si>
  <si>
    <t>INSPECTION</t>
  </si>
  <si>
    <t>MANUFACTURING</t>
  </si>
  <si>
    <t>RELIABILITY</t>
  </si>
  <si>
    <t>PRODUCT DESIGN</t>
  </si>
  <si>
    <t>PROCESS DESIGN</t>
  </si>
  <si>
    <t>DECISION MAKING</t>
  </si>
  <si>
    <t>QUALITY</t>
  </si>
  <si>
    <t>Exceeding USL =</t>
  </si>
  <si>
    <t>Process Tolerance,  T =</t>
  </si>
  <si>
    <t>USL - LSL</t>
  </si>
  <si>
    <r>
      <t>T / (2 * Sigma</t>
    </r>
    <r>
      <rPr>
        <vertAlign val="subscript"/>
        <sz val="10"/>
        <rFont val="Arial"/>
        <family val="2"/>
      </rPr>
      <t>OBS</t>
    </r>
    <r>
      <rPr>
        <sz val="10"/>
        <rFont val="Arial"/>
      </rPr>
      <t>)</t>
    </r>
  </si>
  <si>
    <r>
      <t>T / (2 * Z</t>
    </r>
    <r>
      <rPr>
        <vertAlign val="subscript"/>
        <sz val="10"/>
        <rFont val="Arial"/>
        <family val="2"/>
      </rPr>
      <t>ST</t>
    </r>
    <r>
      <rPr>
        <sz val="10"/>
        <rFont val="Arial"/>
      </rPr>
      <t>)</t>
    </r>
  </si>
  <si>
    <r>
      <t>Sigma</t>
    </r>
    <r>
      <rPr>
        <vertAlign val="subscript"/>
        <sz val="10"/>
        <rFont val="Arial"/>
        <family val="2"/>
      </rPr>
      <t>PRO</t>
    </r>
    <r>
      <rPr>
        <sz val="10"/>
        <rFont val="Arial"/>
      </rPr>
      <t>^2 + Sigma</t>
    </r>
    <r>
      <rPr>
        <vertAlign val="subscript"/>
        <sz val="10"/>
        <rFont val="Arial"/>
        <family val="2"/>
      </rPr>
      <t>MEA</t>
    </r>
    <r>
      <rPr>
        <sz val="10"/>
        <rFont val="Arial"/>
      </rPr>
      <t>^2</t>
    </r>
  </si>
  <si>
    <r>
      <t>20 * Sigma</t>
    </r>
    <r>
      <rPr>
        <vertAlign val="subscript"/>
        <sz val="10"/>
        <rFont val="Arial"/>
        <family val="2"/>
      </rPr>
      <t>MEA</t>
    </r>
  </si>
  <si>
    <r>
      <t>20 * Sigma</t>
    </r>
    <r>
      <rPr>
        <vertAlign val="subscript"/>
        <sz val="10"/>
        <rFont val="Arial"/>
        <family val="2"/>
      </rPr>
      <t>MEA</t>
    </r>
    <r>
      <rPr>
        <sz val="10"/>
        <rFont val="Arial"/>
      </rPr>
      <t>^2 + Sigma</t>
    </r>
    <r>
      <rPr>
        <vertAlign val="subscript"/>
        <sz val="10"/>
        <rFont val="Arial"/>
        <family val="2"/>
      </rPr>
      <t>MEA</t>
    </r>
    <r>
      <rPr>
        <sz val="10"/>
        <rFont val="Arial"/>
      </rPr>
      <t>^2</t>
    </r>
  </si>
  <si>
    <r>
      <t>21 * Sigma</t>
    </r>
    <r>
      <rPr>
        <vertAlign val="subscript"/>
        <sz val="10"/>
        <rFont val="Arial"/>
        <family val="2"/>
      </rPr>
      <t>MEA</t>
    </r>
    <r>
      <rPr>
        <sz val="10"/>
        <rFont val="Arial"/>
      </rPr>
      <t xml:space="preserve">^2 </t>
    </r>
  </si>
  <si>
    <r>
      <t>Sigma</t>
    </r>
    <r>
      <rPr>
        <vertAlign val="subscript"/>
        <sz val="10"/>
        <rFont val="Arial"/>
        <family val="2"/>
      </rPr>
      <t>OBS</t>
    </r>
    <r>
      <rPr>
        <sz val="10"/>
        <rFont val="Arial"/>
      </rPr>
      <t>^2 / 21</t>
    </r>
  </si>
  <si>
    <r>
      <t>( Sigma</t>
    </r>
    <r>
      <rPr>
        <vertAlign val="subscript"/>
        <sz val="10"/>
        <rFont val="Arial"/>
        <family val="2"/>
      </rPr>
      <t>OBS</t>
    </r>
    <r>
      <rPr>
        <sz val="10"/>
        <rFont val="Arial"/>
      </rPr>
      <t>^2 / 21 )^0.5</t>
    </r>
  </si>
  <si>
    <t>Gage R &amp; R =</t>
  </si>
  <si>
    <r>
      <t>Sigma Observed,  Sigma</t>
    </r>
    <r>
      <rPr>
        <b/>
        <vertAlign val="subscript"/>
        <sz val="10"/>
        <rFont val="Arial"/>
        <family val="2"/>
      </rPr>
      <t>OBS</t>
    </r>
    <r>
      <rPr>
        <b/>
        <sz val="10"/>
        <rFont val="Arial"/>
        <family val="2"/>
      </rPr>
      <t xml:space="preserve"> =  </t>
    </r>
  </si>
  <si>
    <r>
      <t>Sigma of Total Process,  Sigma</t>
    </r>
    <r>
      <rPr>
        <b/>
        <vertAlign val="subscript"/>
        <sz val="10"/>
        <rFont val="Arial"/>
        <family val="2"/>
      </rPr>
      <t>ST</t>
    </r>
    <r>
      <rPr>
        <b/>
        <sz val="10"/>
        <rFont val="Arial"/>
        <family val="2"/>
      </rPr>
      <t xml:space="preserve"> =</t>
    </r>
  </si>
  <si>
    <r>
      <t>Sigma Observed,  Sigma</t>
    </r>
    <r>
      <rPr>
        <b/>
        <vertAlign val="subscript"/>
        <sz val="10"/>
        <rFont val="Arial"/>
        <family val="2"/>
      </rPr>
      <t>OBS</t>
    </r>
    <r>
      <rPr>
        <b/>
        <sz val="10"/>
        <rFont val="Arial"/>
        <family val="2"/>
      </rPr>
      <t xml:space="preserve">^2 =  </t>
    </r>
  </si>
  <si>
    <r>
      <t>Sigma</t>
    </r>
    <r>
      <rPr>
        <b/>
        <vertAlign val="subscript"/>
        <sz val="10"/>
        <rFont val="Arial"/>
        <family val="2"/>
      </rPr>
      <t>OBS</t>
    </r>
    <r>
      <rPr>
        <b/>
        <sz val="10"/>
        <rFont val="Arial"/>
        <family val="2"/>
      </rPr>
      <t xml:space="preserve">^2 =  </t>
    </r>
  </si>
  <si>
    <r>
      <t>Sigma</t>
    </r>
    <r>
      <rPr>
        <b/>
        <vertAlign val="subscript"/>
        <sz val="10"/>
        <rFont val="Arial"/>
        <family val="2"/>
      </rPr>
      <t>MEA</t>
    </r>
    <r>
      <rPr>
        <b/>
        <sz val="10"/>
        <rFont val="Arial"/>
        <family val="2"/>
      </rPr>
      <t>^2  =</t>
    </r>
  </si>
  <si>
    <r>
      <t>Sigma</t>
    </r>
    <r>
      <rPr>
        <b/>
        <vertAlign val="subscript"/>
        <sz val="10"/>
        <rFont val="Arial"/>
        <family val="2"/>
      </rPr>
      <t>MEA</t>
    </r>
    <r>
      <rPr>
        <b/>
        <sz val="10"/>
        <rFont val="Arial"/>
        <family val="2"/>
      </rPr>
      <t xml:space="preserve"> =</t>
    </r>
  </si>
  <si>
    <t xml:space="preserve"> 5.0 * Sigma measured / Process tolerance</t>
  </si>
  <si>
    <r>
      <t>Sigma Measured,  Sigma</t>
    </r>
    <r>
      <rPr>
        <b/>
        <vertAlign val="subscript"/>
        <sz val="10"/>
        <rFont val="Arial"/>
        <family val="2"/>
      </rPr>
      <t>MEA</t>
    </r>
    <r>
      <rPr>
        <b/>
        <sz val="10"/>
        <rFont val="Arial"/>
        <family val="2"/>
      </rPr>
      <t xml:space="preserve"> =</t>
    </r>
  </si>
  <si>
    <t>Probability of outside USL &amp; LSL =</t>
  </si>
  <si>
    <t>2 * P(&gt;USL)</t>
  </si>
  <si>
    <t>Probability of exceeding the USL,  P(&gt;USL) =</t>
  </si>
  <si>
    <t>Defects per million opportunities,  DPMO =</t>
  </si>
  <si>
    <t>CALCULATE SIGMA</t>
  </si>
  <si>
    <t>Spread Sheet Method:</t>
  </si>
  <si>
    <t>1. Type in values for the input data.</t>
  </si>
  <si>
    <t>When using Excel's Goal Seek, unprotect the spread sheet by selecting:</t>
  </si>
  <si>
    <t xml:space="preserve">Drop down menu: Tools &gt; Protection &gt; Unprotect Sheet &gt; OK </t>
  </si>
  <si>
    <t>When Excel's Goal Seek is not needed, restore protection with:</t>
  </si>
  <si>
    <t xml:space="preserve">Drop down menu: Tools &gt; Protection &gt; Protect Sheet &gt; OK </t>
  </si>
  <si>
    <t>Excel spread sheets will make a trial and error iteration automatically with the tool called, "Goal Seek".</t>
  </si>
  <si>
    <t>2. Excel will make the calculations.</t>
  </si>
  <si>
    <t>CALCULATE PROBABILITY OF PROCESS In-Spec and Out-of-Spec</t>
  </si>
  <si>
    <t xml:space="preserve">Defects per Million </t>
  </si>
  <si>
    <t>The objective is to find the + or -Z Score that will result in 2700 defects per million opportunities.</t>
  </si>
  <si>
    <t xml:space="preserve">Excel's GOAL SEEK </t>
  </si>
  <si>
    <t>Excel's Goal Seek adjusts one input value to cause a calculated formula cell to equal a given amount.</t>
  </si>
  <si>
    <r>
      <t>1. Select the calculated answer in blue cell, C289</t>
    </r>
    <r>
      <rPr>
        <b/>
        <sz val="10"/>
        <rFont val="Arial"/>
        <family val="2"/>
      </rPr>
      <t xml:space="preserve"> </t>
    </r>
    <r>
      <rPr>
        <sz val="10"/>
        <rFont val="Arial"/>
        <family val="2"/>
      </rPr>
      <t>below.</t>
    </r>
  </si>
  <si>
    <r>
      <t xml:space="preserve">2. Select: Tools &gt; Goal Seek &gt; Pick "To value:" &gt;  </t>
    </r>
    <r>
      <rPr>
        <b/>
        <sz val="10"/>
        <rFont val="Arial"/>
        <family val="2"/>
      </rPr>
      <t>2700</t>
    </r>
    <r>
      <rPr>
        <sz val="10"/>
        <rFont val="Arial"/>
        <family val="2"/>
      </rPr>
      <t xml:space="preserve"> &gt; By changing: &gt; Pick yellow cell, C282</t>
    </r>
    <r>
      <rPr>
        <b/>
        <sz val="10"/>
        <rFont val="Arial"/>
        <family val="2"/>
      </rPr>
      <t xml:space="preserve"> </t>
    </r>
    <r>
      <rPr>
        <sz val="10"/>
        <rFont val="Arial"/>
        <family val="2"/>
      </rPr>
      <t>&gt; Okay.</t>
    </r>
  </si>
  <si>
    <t>Short-Term</t>
  </si>
  <si>
    <t>Long-Term</t>
  </si>
  <si>
    <t>Opportunities per Unit,  OPU =</t>
  </si>
  <si>
    <t>Defects per Unit,  DPU =</t>
  </si>
  <si>
    <t>Defects per Million Opportunities,  DPMO =</t>
  </si>
  <si>
    <t>1000000 * DPU / OPU</t>
  </si>
  <si>
    <t>Number of Sigma's</t>
  </si>
  <si>
    <t>Opportunities =</t>
  </si>
  <si>
    <t>Mean Response =</t>
  </si>
  <si>
    <t>EXCEL 6-SIGMA QUALITY TOOLS   Part-1</t>
  </si>
  <si>
    <r>
      <t xml:space="preserve">                                                                    Z</t>
    </r>
    <r>
      <rPr>
        <b/>
        <vertAlign val="subscript"/>
        <sz val="10"/>
        <rFont val="Arial"/>
        <family val="2"/>
      </rPr>
      <t xml:space="preserve">ST  </t>
    </r>
  </si>
  <si>
    <t>S1</t>
  </si>
  <si>
    <t>S2</t>
  </si>
  <si>
    <t>S3</t>
  </si>
  <si>
    <t>S4</t>
  </si>
  <si>
    <t>S5</t>
  </si>
  <si>
    <t>S6</t>
  </si>
  <si>
    <t>S7</t>
  </si>
  <si>
    <t>S8</t>
  </si>
  <si>
    <t>3 x 0.67 = 2.01</t>
  </si>
  <si>
    <t>4 x 1.40 = 5.60</t>
  </si>
  <si>
    <t>3 x 1.17 = 3.51</t>
  </si>
  <si>
    <t>MATH TOOLS</t>
  </si>
  <si>
    <t>S^2 =</t>
  </si>
  <si>
    <t>Mean,  Xbar =</t>
  </si>
  <si>
    <t>Xbar =</t>
  </si>
  <si>
    <t>Mean Time Between Failures,  R =</t>
  </si>
  <si>
    <t>MTTR =</t>
  </si>
  <si>
    <t>MTBR =</t>
  </si>
  <si>
    <t>Mean Time To Repair,  MTTR =</t>
  </si>
  <si>
    <t>One clamp is outboard of each support.</t>
  </si>
  <si>
    <t>E</t>
  </si>
  <si>
    <t>EXCEL'S GOAL SEEK</t>
  </si>
  <si>
    <t xml:space="preserve">CALCULATE SHORT TERM SIGMA GIVEN Z-SCORE </t>
  </si>
  <si>
    <t>CALCULATE SHORT TERM Z-SCORE GIVEN SIGMA</t>
  </si>
  <si>
    <t>CALCULATE SHORT TERM DEFECTS PER MILLION</t>
  </si>
  <si>
    <t>SEE DEFINITIONS OF SHORT AND LONG TERM SIGMAS BELOW:</t>
  </si>
  <si>
    <t>Defects / Million</t>
  </si>
  <si>
    <r>
      <t>Z</t>
    </r>
    <r>
      <rPr>
        <b/>
        <vertAlign val="subscript"/>
        <sz val="10"/>
        <rFont val="Arial"/>
        <family val="2"/>
      </rPr>
      <t>LT</t>
    </r>
    <r>
      <rPr>
        <b/>
        <sz val="10"/>
        <rFont val="Arial"/>
        <family val="2"/>
      </rPr>
      <t xml:space="preserve"> =</t>
    </r>
    <r>
      <rPr>
        <b/>
        <vertAlign val="subscript"/>
        <sz val="10"/>
        <rFont val="Arial"/>
        <family val="2"/>
      </rPr>
      <t xml:space="preserve"> </t>
    </r>
    <r>
      <rPr>
        <b/>
        <sz val="10"/>
        <rFont val="Arial"/>
        <family val="2"/>
      </rPr>
      <t>Z</t>
    </r>
    <r>
      <rPr>
        <b/>
        <vertAlign val="subscript"/>
        <sz val="10"/>
        <rFont val="Arial"/>
        <family val="2"/>
      </rPr>
      <t xml:space="preserve">ST </t>
    </r>
    <r>
      <rPr>
        <b/>
        <sz val="10"/>
        <rFont val="Arial"/>
        <family val="2"/>
      </rPr>
      <t>- 1.5</t>
    </r>
  </si>
  <si>
    <t>Short Term Z Score,  Z =</t>
  </si>
  <si>
    <t>Short Term Sigma =</t>
  </si>
  <si>
    <t>Short Term Z-Score,  Z =</t>
  </si>
  <si>
    <t>Short term Z-Score,  Z =</t>
  </si>
  <si>
    <t>Short Term Z =</t>
  </si>
  <si>
    <t>Number of Short Term Sigma's Above the Mean</t>
  </si>
  <si>
    <r>
      <t>Long Term Z</t>
    </r>
    <r>
      <rPr>
        <b/>
        <vertAlign val="subscript"/>
        <sz val="10"/>
        <rFont val="Arial"/>
        <family val="2"/>
      </rPr>
      <t>LT</t>
    </r>
    <r>
      <rPr>
        <b/>
        <sz val="10"/>
        <rFont val="Arial"/>
        <family val="2"/>
      </rPr>
      <t xml:space="preserve"> =</t>
    </r>
  </si>
  <si>
    <r>
      <t>Z</t>
    </r>
    <r>
      <rPr>
        <b/>
        <vertAlign val="subscript"/>
        <sz val="10"/>
        <rFont val="Arial"/>
        <family val="2"/>
      </rPr>
      <t>ST</t>
    </r>
    <r>
      <rPr>
        <b/>
        <sz val="10"/>
        <rFont val="Arial"/>
        <family val="2"/>
      </rPr>
      <t xml:space="preserve"> - 1.5</t>
    </r>
  </si>
  <si>
    <r>
      <t>Short Term Z</t>
    </r>
    <r>
      <rPr>
        <b/>
        <vertAlign val="subscript"/>
        <sz val="10"/>
        <rFont val="Arial"/>
        <family val="2"/>
      </rPr>
      <t>ST</t>
    </r>
    <r>
      <rPr>
        <b/>
        <sz val="10"/>
        <rFont val="Arial"/>
        <family val="2"/>
      </rPr>
      <t xml:space="preserve"> =</t>
    </r>
  </si>
  <si>
    <t>CALCULATE LONG AND SHORT TERM PROBABILITIES OF PROCESS VARIABLE</t>
  </si>
  <si>
    <r>
      <t xml:space="preserve">Defects per Million Opportunities, </t>
    </r>
    <r>
      <rPr>
        <b/>
        <sz val="10"/>
        <rFont val="Arial"/>
        <family val="2"/>
      </rPr>
      <t>DPMO</t>
    </r>
  </si>
  <si>
    <r>
      <t xml:space="preserve">Short Term Defects per million opportunities, </t>
    </r>
    <r>
      <rPr>
        <b/>
        <sz val="10"/>
        <rFont val="Arial"/>
        <family val="2"/>
      </rPr>
      <t>DPMO =</t>
    </r>
  </si>
  <si>
    <r>
      <t xml:space="preserve">Long Term Defects per million opportunities, </t>
    </r>
    <r>
      <rPr>
        <b/>
        <sz val="10"/>
        <rFont val="Arial"/>
        <family val="2"/>
      </rPr>
      <t>DPMO =</t>
    </r>
  </si>
  <si>
    <t>DPMO, DPU, and OPU</t>
  </si>
  <si>
    <r>
      <t>Process Short Term Z-Score,  Z</t>
    </r>
    <r>
      <rPr>
        <b/>
        <vertAlign val="subscript"/>
        <sz val="10"/>
        <rFont val="Arial"/>
        <family val="2"/>
      </rPr>
      <t>ST</t>
    </r>
    <r>
      <rPr>
        <b/>
        <sz val="10"/>
        <rFont val="Arial"/>
        <family val="2"/>
      </rPr>
      <t xml:space="preserve"> =</t>
    </r>
  </si>
  <si>
    <r>
      <t>System Total Z-Score,  Z</t>
    </r>
    <r>
      <rPr>
        <b/>
        <vertAlign val="subscript"/>
        <sz val="10"/>
        <rFont val="Arial"/>
        <family val="2"/>
      </rPr>
      <t>ST</t>
    </r>
    <r>
      <rPr>
        <b/>
        <sz val="10"/>
        <rFont val="Arial"/>
        <family val="2"/>
      </rPr>
      <t xml:space="preserve"> =  </t>
    </r>
  </si>
  <si>
    <t>Rev:10Jan08</t>
  </si>
  <si>
    <t>&lt; Number of Sample Values</t>
  </si>
  <si>
    <t>Short Term DPMO =</t>
  </si>
  <si>
    <t>Long Term DPMO =</t>
  </si>
  <si>
    <t>YEAR</t>
  </si>
  <si>
    <t>CALCULATE SHORT TERM PROBABILITIES OF PROCESS VARIABLE</t>
  </si>
  <si>
    <t>CALCULATE LONG TERM PROBABILITIES OF PROCESS VARIABLE</t>
  </si>
  <si>
    <r>
      <t>Z</t>
    </r>
    <r>
      <rPr>
        <b/>
        <vertAlign val="subscript"/>
        <sz val="10"/>
        <rFont val="Arial"/>
        <family val="2"/>
      </rPr>
      <t>LT</t>
    </r>
    <r>
      <rPr>
        <b/>
        <sz val="10"/>
        <rFont val="Arial"/>
        <family val="2"/>
      </rPr>
      <t xml:space="preserve"> - 1.5</t>
    </r>
  </si>
  <si>
    <t>deg F</t>
  </si>
  <si>
    <t>Lower Spec Limit,  LSL =</t>
  </si>
  <si>
    <t>Capability Index  Cp =</t>
  </si>
  <si>
    <t>( USL - LSL ) / 6*Sigma</t>
  </si>
  <si>
    <t>PROCESS CENTERING CAPABILITY  Cpk</t>
  </si>
  <si>
    <t>PROCESS CAPABILITY  INDEX Cp</t>
  </si>
  <si>
    <t>Mean,  m =</t>
  </si>
  <si>
    <t>( USL - m ) / 3*Sigma</t>
  </si>
  <si>
    <t>PROCESS MEAN   m</t>
  </si>
  <si>
    <t xml:space="preserve">Input Value  x </t>
  </si>
  <si>
    <t>(x - m)</t>
  </si>
  <si>
    <t>(x - m)^2</t>
  </si>
  <si>
    <t>Sigma,  s =</t>
  </si>
  <si>
    <t>Item number n</t>
  </si>
  <si>
    <t>s =</t>
  </si>
  <si>
    <t>Total =</t>
  </si>
  <si>
    <t>Sum(x -m)^2  / (n - 1)</t>
  </si>
  <si>
    <t>USE THIS TOOL</t>
  </si>
  <si>
    <t>THIS EXAMPLE IS LOCKED</t>
  </si>
  <si>
    <t>SIX SIGMA - PROCESS CAPABILITY</t>
  </si>
  <si>
    <t>RUN CHART</t>
  </si>
  <si>
    <t>USL Centering Index  Cpk =</t>
  </si>
  <si>
    <t>LSL Centering Index  Cpk =</t>
  </si>
  <si>
    <t>( LSL - m ) / 3*Sigma</t>
  </si>
  <si>
    <t>USE THIS Cpk TOOL</t>
  </si>
  <si>
    <t>THIS Cpk TOOL EXAMPLE IS LOCKED</t>
  </si>
  <si>
    <t>M264  EXCEL 6-SIGMA QUALITY TOOLS   Part-1</t>
  </si>
  <si>
    <t>Revised 11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</si>
</sst>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0000"/>
    <numFmt numFmtId="165" formatCode="0.000000000"/>
    <numFmt numFmtId="166" formatCode="0.0000"/>
    <numFmt numFmtId="167" formatCode="0.00000"/>
    <numFmt numFmtId="168" formatCode="0.000000000000"/>
    <numFmt numFmtId="169" formatCode="0.000"/>
    <numFmt numFmtId="170" formatCode="0.000000000000000000"/>
    <numFmt numFmtId="171" formatCode="0.0000000"/>
    <numFmt numFmtId="172" formatCode="0.0"/>
    <numFmt numFmtId="173" formatCode="0.0%"/>
    <numFmt numFmtId="174" formatCode="#,##0.000"/>
    <numFmt numFmtId="175" formatCode="&quot;$&quot;#,##0.000"/>
  </numFmts>
  <fonts count="21" x14ac:knownFonts="1">
    <font>
      <sz val="10"/>
      <name val="Arial"/>
    </font>
    <font>
      <sz val="10"/>
      <name val="Arial"/>
    </font>
    <font>
      <b/>
      <sz val="10"/>
      <name val="Arial"/>
      <family val="2"/>
    </font>
    <font>
      <sz val="8"/>
      <name val="Arial"/>
      <family val="2"/>
    </font>
    <font>
      <sz val="10"/>
      <name val="Arial"/>
      <family val="2"/>
    </font>
    <font>
      <b/>
      <sz val="12"/>
      <color indexed="12"/>
      <name val="Arial"/>
      <family val="2"/>
    </font>
    <font>
      <b/>
      <sz val="10"/>
      <color indexed="10"/>
      <name val="Arial"/>
      <family val="2"/>
    </font>
    <font>
      <b/>
      <vertAlign val="subscript"/>
      <sz val="10"/>
      <name val="Arial"/>
      <family val="2"/>
    </font>
    <font>
      <vertAlign val="subscript"/>
      <sz val="10"/>
      <name val="Arial"/>
      <family val="2"/>
    </font>
    <font>
      <b/>
      <vertAlign val="superscript"/>
      <sz val="10"/>
      <name val="Arial"/>
      <family val="2"/>
    </font>
    <font>
      <sz val="10"/>
      <color indexed="12"/>
      <name val="Arial"/>
      <family val="2"/>
    </font>
    <font>
      <b/>
      <sz val="10"/>
      <color indexed="12"/>
      <name val="Arial"/>
      <family val="2"/>
    </font>
    <font>
      <sz val="10"/>
      <color indexed="10"/>
      <name val="Arial"/>
      <family val="2"/>
    </font>
    <font>
      <sz val="10"/>
      <color indexed="10"/>
      <name val="Arial"/>
      <family val="2"/>
    </font>
    <font>
      <sz val="10"/>
      <color indexed="12"/>
      <name val="Arial"/>
      <family val="2"/>
    </font>
    <font>
      <b/>
      <sz val="9"/>
      <name val="Arial"/>
      <family val="2"/>
    </font>
    <font>
      <b/>
      <sz val="11"/>
      <name val="Arial"/>
      <family val="2"/>
    </font>
    <font>
      <sz val="11"/>
      <name val="Arial"/>
      <family val="2"/>
    </font>
    <font>
      <b/>
      <sz val="12"/>
      <name val="Arial"/>
      <family val="2"/>
    </font>
    <font>
      <b/>
      <sz val="11"/>
      <color rgb="FFFF0000"/>
      <name val="Arial"/>
      <family val="2"/>
    </font>
    <font>
      <b/>
      <sz val="12"/>
      <color rgb="FFFF0000"/>
      <name val="Arial"/>
      <family val="2"/>
    </font>
  </fonts>
  <fills count="4">
    <fill>
      <patternFill patternType="none"/>
    </fill>
    <fill>
      <patternFill patternType="gray125"/>
    </fill>
    <fill>
      <patternFill patternType="solid">
        <fgColor indexed="13"/>
        <bgColor indexed="64"/>
      </patternFill>
    </fill>
    <fill>
      <patternFill patternType="solid">
        <fgColor indexed="11"/>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346">
    <xf numFmtId="0" fontId="0" fillId="0" borderId="0" xfId="0"/>
    <xf numFmtId="0" fontId="2" fillId="0" borderId="0" xfId="0" applyFont="1"/>
    <xf numFmtId="0" fontId="5"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0" fontId="0" fillId="0" borderId="0" xfId="0" applyFill="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2" fontId="0" fillId="0" borderId="0" xfId="0" applyNumberFormat="1" applyBorder="1" applyAlignment="1">
      <alignment horizontal="center"/>
    </xf>
    <xf numFmtId="0" fontId="0" fillId="0" borderId="0" xfId="0" applyBorder="1"/>
    <xf numFmtId="2" fontId="0" fillId="0" borderId="0" xfId="0" applyNumberFormat="1" applyAlignment="1">
      <alignment horizontal="center"/>
    </xf>
    <xf numFmtId="2" fontId="2" fillId="0" borderId="7" xfId="0" applyNumberFormat="1" applyFont="1" applyBorder="1" applyAlignment="1">
      <alignment horizontal="center"/>
    </xf>
    <xf numFmtId="0" fontId="0" fillId="0" borderId="1" xfId="0"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right"/>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2" fontId="2" fillId="0" borderId="13" xfId="0" applyNumberFormat="1" applyFont="1" applyBorder="1" applyAlignment="1">
      <alignment horizontal="center"/>
    </xf>
    <xf numFmtId="0" fontId="0" fillId="0" borderId="8" xfId="0" applyBorder="1" applyAlignment="1" applyProtection="1">
      <alignment horizontal="left"/>
      <protection locked="0"/>
    </xf>
    <xf numFmtId="0" fontId="0" fillId="0" borderId="11" xfId="0" applyBorder="1" applyProtection="1">
      <protection locked="0"/>
    </xf>
    <xf numFmtId="0" fontId="0" fillId="0" borderId="12" xfId="0" applyBorder="1" applyAlignment="1" applyProtection="1">
      <alignment horizontal="left"/>
      <protection locked="0"/>
    </xf>
    <xf numFmtId="0" fontId="0" fillId="0" borderId="14" xfId="0" applyBorder="1" applyProtection="1">
      <protection locked="0"/>
    </xf>
    <xf numFmtId="0" fontId="0" fillId="0" borderId="9" xfId="0" applyFill="1" applyBorder="1" applyAlignment="1" applyProtection="1">
      <alignment horizontal="left"/>
      <protection locked="0"/>
    </xf>
    <xf numFmtId="0" fontId="0" fillId="0" borderId="13" xfId="0" applyBorder="1" applyProtection="1">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2" fontId="2" fillId="0" borderId="4" xfId="0" applyNumberFormat="1" applyFont="1" applyBorder="1" applyAlignment="1">
      <alignment horizontal="center"/>
    </xf>
    <xf numFmtId="2" fontId="2" fillId="0" borderId="3" xfId="0" applyNumberFormat="1" applyFont="1" applyBorder="1" applyAlignment="1">
      <alignment horizontal="center"/>
    </xf>
    <xf numFmtId="0" fontId="0" fillId="0" borderId="0" xfId="0" applyAlignment="1">
      <alignment horizontal="right"/>
    </xf>
    <xf numFmtId="164" fontId="0" fillId="0" borderId="0" xfId="0" applyNumberForma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2" fillId="0" borderId="0" xfId="0" applyFont="1" applyAlignment="1">
      <alignment horizontal="left"/>
    </xf>
    <xf numFmtId="0" fontId="5" fillId="0" borderId="0" xfId="0" applyFont="1" applyAlignment="1">
      <alignment horizontal="left"/>
    </xf>
    <xf numFmtId="168" fontId="0" fillId="0" borderId="0" xfId="0" applyNumberFormat="1" applyAlignment="1">
      <alignment horizontal="left"/>
    </xf>
    <xf numFmtId="0" fontId="6" fillId="0" borderId="0" xfId="0" applyFont="1" applyAlignment="1">
      <alignment horizontal="center"/>
    </xf>
    <xf numFmtId="166" fontId="2" fillId="0" borderId="0" xfId="0" applyNumberFormat="1" applyFont="1" applyAlignment="1">
      <alignment horizontal="left"/>
    </xf>
    <xf numFmtId="169" fontId="0" fillId="0" borderId="0" xfId="0" applyNumberFormat="1" applyAlignment="1">
      <alignment horizontal="center"/>
    </xf>
    <xf numFmtId="0" fontId="2" fillId="0" borderId="0" xfId="0" applyFont="1" applyAlignment="1">
      <alignment horizontal="right"/>
    </xf>
    <xf numFmtId="0" fontId="7" fillId="0" borderId="0" xfId="0" applyFont="1" applyAlignment="1">
      <alignment horizontal="right"/>
    </xf>
    <xf numFmtId="167" fontId="2" fillId="0" borderId="0" xfId="0" applyNumberFormat="1" applyFont="1" applyAlignment="1">
      <alignment horizontal="center"/>
    </xf>
    <xf numFmtId="0" fontId="0" fillId="0" borderId="1" xfId="0" applyBorder="1" applyAlignment="1">
      <alignment horizontal="left"/>
    </xf>
    <xf numFmtId="0" fontId="2" fillId="0" borderId="3" xfId="0" applyFont="1" applyBorder="1" applyAlignment="1">
      <alignment horizontal="center"/>
    </xf>
    <xf numFmtId="169" fontId="0" fillId="0" borderId="2" xfId="0" applyNumberFormat="1" applyBorder="1" applyAlignment="1">
      <alignment horizontal="center"/>
    </xf>
    <xf numFmtId="169" fontId="0" fillId="0" borderId="3" xfId="0" applyNumberForma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166" fontId="2" fillId="0" borderId="0" xfId="0" applyNumberFormat="1" applyFont="1" applyAlignment="1">
      <alignment horizontal="center"/>
    </xf>
    <xf numFmtId="166" fontId="4" fillId="0" borderId="0" xfId="0" applyNumberFormat="1" applyFont="1" applyAlignment="1">
      <alignment horizontal="left"/>
    </xf>
    <xf numFmtId="0" fontId="2" fillId="0" borderId="0" xfId="0" quotePrefix="1" applyFont="1" applyAlignment="1">
      <alignment horizontal="right"/>
    </xf>
    <xf numFmtId="0" fontId="0" fillId="0" borderId="0" xfId="0" quotePrefix="1" applyAlignment="1">
      <alignment horizontal="right"/>
    </xf>
    <xf numFmtId="172" fontId="2" fillId="0" borderId="0" xfId="0" applyNumberFormat="1" applyFont="1" applyAlignment="1">
      <alignment horizontal="center"/>
    </xf>
    <xf numFmtId="169" fontId="0" fillId="0" borderId="0" xfId="0" applyNumberFormat="1" applyBorder="1" applyAlignment="1">
      <alignment horizontal="center"/>
    </xf>
    <xf numFmtId="167" fontId="2" fillId="0" borderId="0" xfId="0" applyNumberFormat="1" applyFont="1" applyAlignment="1">
      <alignment horizontal="left"/>
    </xf>
    <xf numFmtId="169" fontId="2" fillId="0" borderId="0" xfId="0" applyNumberFormat="1" applyFont="1" applyAlignment="1">
      <alignment horizontal="left"/>
    </xf>
    <xf numFmtId="169" fontId="2" fillId="0" borderId="0" xfId="0" applyNumberFormat="1" applyFont="1" applyAlignment="1">
      <alignment horizontal="center"/>
    </xf>
    <xf numFmtId="169" fontId="0" fillId="0" borderId="0" xfId="0" applyNumberFormat="1" applyBorder="1" applyAlignment="1"/>
    <xf numFmtId="0" fontId="0" fillId="0" borderId="0" xfId="0" applyBorder="1" applyAlignment="1"/>
    <xf numFmtId="169" fontId="0" fillId="0" borderId="15" xfId="0" applyNumberFormat="1" applyBorder="1" applyAlignment="1">
      <alignment horizontal="center"/>
    </xf>
    <xf numFmtId="171" fontId="0" fillId="0" borderId="0" xfId="0" applyNumberFormat="1" applyAlignment="1">
      <alignment horizontal="center"/>
    </xf>
    <xf numFmtId="169" fontId="0" fillId="0" borderId="1" xfId="0" applyNumberFormat="1" applyBorder="1" applyAlignment="1">
      <alignment horizontal="center"/>
    </xf>
    <xf numFmtId="167" fontId="0" fillId="0" borderId="14" xfId="0" applyNumberFormat="1" applyBorder="1" applyAlignment="1">
      <alignment horizontal="center"/>
    </xf>
    <xf numFmtId="169" fontId="0" fillId="0" borderId="10" xfId="0" applyNumberFormat="1" applyBorder="1" applyAlignment="1">
      <alignment horizontal="center"/>
    </xf>
    <xf numFmtId="167" fontId="0" fillId="0" borderId="11" xfId="0" applyNumberFormat="1"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167" fontId="0" fillId="0" borderId="13" xfId="0" applyNumberForma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5" xfId="0" applyBorder="1" applyAlignment="1">
      <alignment horizontal="center"/>
    </xf>
    <xf numFmtId="0" fontId="0" fillId="0" borderId="5" xfId="0" applyBorder="1"/>
    <xf numFmtId="0" fontId="0" fillId="0" borderId="7" xfId="0" applyBorder="1"/>
    <xf numFmtId="0" fontId="2" fillId="0" borderId="6" xfId="0" applyFont="1" applyBorder="1"/>
    <xf numFmtId="169" fontId="0" fillId="0" borderId="0" xfId="0" applyNumberFormat="1" applyBorder="1" applyAlignment="1" applyProtection="1">
      <alignment horizontal="center"/>
      <protection locked="0"/>
    </xf>
    <xf numFmtId="169" fontId="0" fillId="0" borderId="1" xfId="0" applyNumberFormat="1" applyBorder="1" applyAlignment="1" applyProtection="1">
      <alignment horizontal="center"/>
      <protection locked="0"/>
    </xf>
    <xf numFmtId="169" fontId="0" fillId="0" borderId="2" xfId="0" applyNumberFormat="1" applyBorder="1" applyAlignment="1" applyProtection="1">
      <alignment horizontal="center"/>
      <protection locked="0"/>
    </xf>
    <xf numFmtId="169" fontId="0" fillId="0" borderId="15" xfId="0" applyNumberFormat="1" applyFill="1" applyBorder="1" applyAlignment="1" applyProtection="1">
      <alignment horizontal="center"/>
      <protection locked="0"/>
    </xf>
    <xf numFmtId="169" fontId="0" fillId="0" borderId="3" xfId="0" applyNumberFormat="1" applyFill="1" applyBorder="1" applyAlignment="1" applyProtection="1">
      <alignment horizontal="center"/>
      <protection locked="0"/>
    </xf>
    <xf numFmtId="169" fontId="0" fillId="0" borderId="3" xfId="0" applyNumberFormat="1" applyBorder="1" applyAlignment="1" applyProtection="1">
      <alignment horizontal="center"/>
      <protection locked="0"/>
    </xf>
    <xf numFmtId="0" fontId="6" fillId="0" borderId="0" xfId="0" applyFont="1" applyBorder="1" applyAlignment="1">
      <alignment horizontal="center"/>
    </xf>
    <xf numFmtId="0" fontId="2" fillId="0" borderId="0" xfId="0" applyFont="1" applyBorder="1" applyAlignment="1">
      <alignment horizontal="right"/>
    </xf>
    <xf numFmtId="0" fontId="2" fillId="0" borderId="0" xfId="0" quotePrefix="1" applyFont="1" applyBorder="1" applyAlignment="1">
      <alignment horizontal="right"/>
    </xf>
    <xf numFmtId="0" fontId="0" fillId="0" borderId="0" xfId="0" applyBorder="1" applyAlignment="1">
      <alignment horizontal="right"/>
    </xf>
    <xf numFmtId="2" fontId="2" fillId="0" borderId="0" xfId="0" applyNumberFormat="1" applyFont="1" applyAlignment="1">
      <alignment horizontal="center"/>
    </xf>
    <xf numFmtId="169" fontId="4" fillId="0" borderId="0" xfId="0" applyNumberFormat="1" applyFont="1" applyAlignment="1">
      <alignment horizontal="left"/>
    </xf>
    <xf numFmtId="0" fontId="4" fillId="0" borderId="0" xfId="0" applyFont="1" applyAlignment="1">
      <alignment horizontal="center"/>
    </xf>
    <xf numFmtId="0" fontId="6" fillId="0" borderId="10" xfId="0" applyFont="1" applyBorder="1" applyAlignment="1">
      <alignment horizontal="center"/>
    </xf>
    <xf numFmtId="2" fontId="10" fillId="0" borderId="9" xfId="0" applyNumberFormat="1" applyFont="1" applyBorder="1" applyAlignment="1">
      <alignment horizontal="center"/>
    </xf>
    <xf numFmtId="2" fontId="10" fillId="0" borderId="15" xfId="0" applyNumberFormat="1" applyFont="1" applyBorder="1" applyAlignment="1">
      <alignment horizontal="center"/>
    </xf>
    <xf numFmtId="2" fontId="10" fillId="0" borderId="13" xfId="0" applyNumberFormat="1" applyFont="1" applyBorder="1" applyAlignment="1">
      <alignment horizontal="center"/>
    </xf>
    <xf numFmtId="2" fontId="10" fillId="0" borderId="1" xfId="0" applyNumberFormat="1" applyFont="1" applyBorder="1" applyAlignment="1">
      <alignment horizontal="center"/>
    </xf>
    <xf numFmtId="2" fontId="10" fillId="0" borderId="11" xfId="0" applyNumberFormat="1" applyFont="1" applyBorder="1" applyAlignment="1">
      <alignment horizontal="center"/>
    </xf>
    <xf numFmtId="2" fontId="10" fillId="0" borderId="2" xfId="0" applyNumberFormat="1" applyFont="1" applyBorder="1" applyAlignment="1">
      <alignment horizontal="center"/>
    </xf>
    <xf numFmtId="2" fontId="10" fillId="0" borderId="14" xfId="0" applyNumberFormat="1" applyFont="1" applyBorder="1" applyAlignment="1">
      <alignment horizontal="center"/>
    </xf>
    <xf numFmtId="2" fontId="10" fillId="0" borderId="3" xfId="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4" xfId="0" applyFont="1" applyBorder="1" applyAlignment="1">
      <alignment horizontal="center"/>
    </xf>
    <xf numFmtId="0" fontId="10" fillId="0" borderId="1" xfId="0" applyFont="1" applyBorder="1"/>
    <xf numFmtId="0" fontId="10" fillId="0" borderId="11" xfId="0" applyFont="1" applyBorder="1"/>
    <xf numFmtId="0" fontId="10" fillId="0" borderId="2" xfId="0" applyFont="1" applyBorder="1"/>
    <xf numFmtId="0" fontId="10" fillId="0" borderId="14" xfId="0" applyFont="1" applyBorder="1"/>
    <xf numFmtId="0" fontId="10" fillId="0" borderId="3" xfId="0" applyFont="1" applyBorder="1"/>
    <xf numFmtId="0" fontId="10" fillId="0" borderId="13" xfId="0" applyFont="1" applyBorder="1"/>
    <xf numFmtId="0" fontId="2" fillId="0" borderId="1" xfId="0" applyFont="1" applyFill="1" applyBorder="1" applyAlignment="1">
      <alignment horizontal="center"/>
    </xf>
    <xf numFmtId="164" fontId="2" fillId="0" borderId="0" xfId="0" applyNumberFormat="1" applyFont="1" applyAlignment="1">
      <alignment horizontal="center"/>
    </xf>
    <xf numFmtId="0" fontId="11" fillId="0" borderId="0" xfId="0" applyFont="1" applyAlignment="1">
      <alignment horizontal="left"/>
    </xf>
    <xf numFmtId="166" fontId="0" fillId="0" borderId="0" xfId="0" applyNumberFormat="1" applyAlignment="1">
      <alignment horizontal="center"/>
    </xf>
    <xf numFmtId="0" fontId="6" fillId="0" borderId="7" xfId="0" applyFont="1" applyBorder="1" applyAlignment="1">
      <alignment horizontal="center"/>
    </xf>
    <xf numFmtId="0" fontId="0" fillId="0" borderId="0" xfId="0" applyAlignment="1"/>
    <xf numFmtId="0" fontId="2" fillId="0" borderId="0" xfId="0" applyFont="1" applyAlignment="1"/>
    <xf numFmtId="0" fontId="4" fillId="0" borderId="1" xfId="0" applyFont="1" applyBorder="1" applyAlignment="1">
      <alignment horizontal="center"/>
    </xf>
    <xf numFmtId="1" fontId="0" fillId="0" borderId="0" xfId="0" applyNumberFormat="1" applyAlignment="1">
      <alignment horizontal="center"/>
    </xf>
    <xf numFmtId="1" fontId="4" fillId="0" borderId="0" xfId="0" applyNumberFormat="1" applyFont="1" applyAlignment="1">
      <alignment horizontal="center"/>
    </xf>
    <xf numFmtId="1" fontId="2" fillId="0" borderId="0" xfId="0" applyNumberFormat="1" applyFont="1" applyAlignment="1">
      <alignment horizontal="center"/>
    </xf>
    <xf numFmtId="1" fontId="4" fillId="0" borderId="9" xfId="0" applyNumberFormat="1" applyFont="1" applyBorder="1" applyAlignment="1">
      <alignment horizontal="center"/>
    </xf>
    <xf numFmtId="0" fontId="2" fillId="0" borderId="15" xfId="0" applyFont="1" applyBorder="1" applyAlignment="1">
      <alignment horizontal="center"/>
    </xf>
    <xf numFmtId="0" fontId="4" fillId="0" borderId="2" xfId="0" applyFont="1" applyBorder="1" applyAlignment="1">
      <alignment horizontal="center"/>
    </xf>
    <xf numFmtId="1" fontId="0" fillId="0" borderId="16" xfId="0" applyNumberFormat="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71" fontId="2" fillId="0" borderId="0" xfId="0" applyNumberFormat="1" applyFont="1" applyAlignment="1">
      <alignment horizontal="center"/>
    </xf>
    <xf numFmtId="0" fontId="0" fillId="0" borderId="1" xfId="0" applyBorder="1" applyAlignment="1" applyProtection="1">
      <alignment horizontal="center"/>
      <protection locked="0"/>
    </xf>
    <xf numFmtId="1" fontId="0" fillId="0" borderId="2" xfId="0" applyNumberFormat="1" applyBorder="1" applyAlignment="1" applyProtection="1">
      <alignment horizontal="center"/>
      <protection locked="0"/>
    </xf>
    <xf numFmtId="0" fontId="1" fillId="0" borderId="0" xfId="0" applyFont="1" applyAlignment="1">
      <alignment horizontal="right"/>
    </xf>
    <xf numFmtId="1" fontId="0" fillId="0" borderId="3" xfId="0" applyNumberFormat="1" applyBorder="1" applyAlignment="1" applyProtection="1">
      <alignment horizontal="center"/>
      <protection locked="0"/>
    </xf>
    <xf numFmtId="173" fontId="2" fillId="0" borderId="0" xfId="0" applyNumberFormat="1" applyFont="1" applyAlignment="1">
      <alignment horizontal="center"/>
    </xf>
    <xf numFmtId="14" fontId="0" fillId="0" borderId="2" xfId="0" quotePrefix="1" applyNumberFormat="1" applyBorder="1" applyAlignment="1">
      <alignment horizontal="center"/>
    </xf>
    <xf numFmtId="0" fontId="0" fillId="0" borderId="2" xfId="0" quotePrefix="1" applyBorder="1" applyAlignment="1">
      <alignment horizontal="center"/>
    </xf>
    <xf numFmtId="0" fontId="0" fillId="0" borderId="3" xfId="0" quotePrefix="1" applyBorder="1" applyAlignment="1">
      <alignment horizontal="center"/>
    </xf>
    <xf numFmtId="174" fontId="0" fillId="0" borderId="1" xfId="0" applyNumberFormat="1" applyBorder="1" applyAlignment="1" applyProtection="1">
      <alignment horizontal="center"/>
      <protection locked="0"/>
    </xf>
    <xf numFmtId="9" fontId="0" fillId="0" borderId="2" xfId="0" applyNumberFormat="1" applyBorder="1" applyAlignment="1" applyProtection="1">
      <alignment horizontal="center"/>
      <protection locked="0"/>
    </xf>
    <xf numFmtId="0" fontId="0" fillId="0" borderId="3" xfId="0" applyBorder="1" applyAlignment="1" applyProtection="1">
      <alignment horizontal="center"/>
      <protection locked="0"/>
    </xf>
    <xf numFmtId="9" fontId="0" fillId="0" borderId="2" xfId="0" applyNumberFormat="1" applyBorder="1" applyAlignment="1">
      <alignment horizontal="center"/>
    </xf>
    <xf numFmtId="9" fontId="0" fillId="0" borderId="3" xfId="0" applyNumberFormat="1" applyBorder="1" applyAlignment="1">
      <alignment horizontal="center"/>
    </xf>
    <xf numFmtId="0" fontId="5" fillId="0" borderId="0" xfId="0" applyFont="1" applyAlignment="1">
      <alignment horizontal="right"/>
    </xf>
    <xf numFmtId="0" fontId="0" fillId="0" borderId="0" xfId="0" quotePrefix="1"/>
    <xf numFmtId="0" fontId="0" fillId="0" borderId="0" xfId="0" quotePrefix="1" applyBorder="1"/>
    <xf numFmtId="1" fontId="2" fillId="0" borderId="0" xfId="0" applyNumberFormat="1" applyFont="1" applyBorder="1" applyAlignment="1">
      <alignment horizontal="center"/>
    </xf>
    <xf numFmtId="0" fontId="2" fillId="0" borderId="0" xfId="0" applyFont="1" applyBorder="1"/>
    <xf numFmtId="0" fontId="4" fillId="0" borderId="0" xfId="0" applyFont="1" applyAlignment="1">
      <alignment horizontal="right"/>
    </xf>
    <xf numFmtId="0" fontId="4" fillId="0" borderId="0" xfId="0" applyFont="1"/>
    <xf numFmtId="0" fontId="4" fillId="0" borderId="3" xfId="0" applyFont="1" applyBorder="1" applyAlignment="1">
      <alignment horizontal="center"/>
    </xf>
    <xf numFmtId="10" fontId="2" fillId="0" borderId="0" xfId="0" applyNumberFormat="1" applyFont="1" applyAlignment="1">
      <alignment horizontal="center"/>
    </xf>
    <xf numFmtId="2" fontId="0" fillId="0" borderId="0" xfId="0" applyNumberFormat="1" applyAlignment="1">
      <alignment horizontal="left"/>
    </xf>
    <xf numFmtId="0" fontId="4" fillId="0" borderId="0" xfId="0" applyFont="1" applyAlignment="1">
      <alignment horizontal="left"/>
    </xf>
    <xf numFmtId="0" fontId="6" fillId="0" borderId="0" xfId="0" applyFont="1" applyFill="1" applyAlignment="1">
      <alignment horizontal="left"/>
    </xf>
    <xf numFmtId="0" fontId="13" fillId="0" borderId="0" xfId="0" applyFont="1" applyFill="1" applyAlignment="1">
      <alignment horizontal="left"/>
    </xf>
    <xf numFmtId="0" fontId="0" fillId="0" borderId="0" xfId="0" applyFill="1"/>
    <xf numFmtId="0" fontId="4" fillId="0" borderId="0" xfId="0" applyFont="1" applyFill="1"/>
    <xf numFmtId="0" fontId="2" fillId="0" borderId="0" xfId="0" applyFont="1" applyFill="1" applyAlignment="1">
      <alignment horizontal="left"/>
    </xf>
    <xf numFmtId="0" fontId="2" fillId="0" borderId="0" xfId="0" applyFont="1" applyFill="1" applyBorder="1" applyAlignment="1">
      <alignment horizontal="left"/>
    </xf>
    <xf numFmtId="0" fontId="12" fillId="0" borderId="0" xfId="0" applyFont="1" applyFill="1"/>
    <xf numFmtId="0" fontId="6" fillId="0" borderId="0" xfId="0" applyFont="1" applyAlignment="1">
      <alignment horizontal="left"/>
    </xf>
    <xf numFmtId="2" fontId="2" fillId="2" borderId="4" xfId="0" applyNumberFormat="1" applyFont="1" applyFill="1" applyBorder="1" applyAlignment="1">
      <alignment horizontal="center"/>
    </xf>
    <xf numFmtId="0" fontId="2" fillId="0" borderId="2" xfId="0" applyFont="1" applyBorder="1" applyAlignment="1">
      <alignment horizontal="center"/>
    </xf>
    <xf numFmtId="3" fontId="2" fillId="0" borderId="2" xfId="0" applyNumberFormat="1"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6" fillId="0" borderId="2" xfId="0" applyFont="1" applyBorder="1" applyAlignment="1">
      <alignment horizontal="center"/>
    </xf>
    <xf numFmtId="0" fontId="0" fillId="0" borderId="2" xfId="0" applyBorder="1" applyAlignment="1" applyProtection="1">
      <alignment horizontal="center"/>
      <protection locked="0"/>
    </xf>
    <xf numFmtId="0" fontId="4" fillId="0" borderId="0" xfId="0" applyFont="1" applyBorder="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4"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2" fillId="2" borderId="4" xfId="0" applyNumberFormat="1" applyFont="1" applyFill="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3" xfId="0" applyFont="1" applyBorder="1" applyAlignment="1" applyProtection="1">
      <alignment horizontal="center"/>
      <protection locked="0"/>
    </xf>
    <xf numFmtId="172" fontId="0" fillId="0" borderId="1" xfId="0" applyNumberFormat="1" applyBorder="1" applyAlignment="1" applyProtection="1">
      <alignment horizontal="center"/>
      <protection locked="0"/>
    </xf>
    <xf numFmtId="0" fontId="4" fillId="0" borderId="3" xfId="0" applyFont="1" applyBorder="1" applyAlignment="1" applyProtection="1">
      <alignment horizontal="center"/>
      <protection locked="0"/>
    </xf>
    <xf numFmtId="9" fontId="0" fillId="0" borderId="3" xfId="0" applyNumberFormat="1" applyBorder="1" applyAlignment="1" applyProtection="1">
      <alignment horizontal="center"/>
      <protection locked="0"/>
    </xf>
    <xf numFmtId="0" fontId="6" fillId="0" borderId="11" xfId="0" applyFont="1" applyBorder="1" applyAlignment="1">
      <alignment horizontal="center"/>
    </xf>
    <xf numFmtId="0" fontId="6" fillId="0" borderId="13" xfId="0" applyFont="1" applyBorder="1" applyAlignment="1">
      <alignment horizontal="center"/>
    </xf>
    <xf numFmtId="0" fontId="2" fillId="0" borderId="0" xfId="0" quotePrefix="1" applyFont="1" applyFill="1" applyBorder="1" applyAlignment="1">
      <alignment horizontal="right"/>
    </xf>
    <xf numFmtId="0" fontId="4" fillId="0" borderId="1" xfId="0" applyFont="1" applyBorder="1" applyAlignment="1" applyProtection="1">
      <alignment horizontal="center"/>
    </xf>
    <xf numFmtId="0" fontId="0" fillId="0" borderId="2" xfId="0" applyBorder="1" applyAlignment="1" applyProtection="1">
      <alignment horizontal="center"/>
    </xf>
    <xf numFmtId="0" fontId="4" fillId="0" borderId="2" xfId="0" applyFont="1" applyBorder="1" applyAlignment="1" applyProtection="1">
      <alignment horizontal="center"/>
    </xf>
    <xf numFmtId="0" fontId="0" fillId="0" borderId="3" xfId="0" applyBorder="1" applyAlignment="1" applyProtection="1">
      <alignment horizontal="center"/>
    </xf>
    <xf numFmtId="0" fontId="4" fillId="0" borderId="3" xfId="0" applyFont="1" applyBorder="1" applyAlignment="1" applyProtection="1">
      <alignment horizontal="center"/>
    </xf>
    <xf numFmtId="0" fontId="2" fillId="0" borderId="4" xfId="0" applyFont="1" applyBorder="1" applyAlignment="1" applyProtection="1">
      <alignment horizontal="center"/>
    </xf>
    <xf numFmtId="2" fontId="0" fillId="0" borderId="4" xfId="0" applyNumberFormat="1" applyBorder="1" applyAlignment="1" applyProtection="1">
      <alignment horizontal="center"/>
      <protection locked="0"/>
    </xf>
    <xf numFmtId="0" fontId="0" fillId="0" borderId="0" xfId="0" applyProtection="1">
      <protection locked="0"/>
    </xf>
    <xf numFmtId="169" fontId="0" fillId="0" borderId="2" xfId="0" applyNumberFormat="1" applyBorder="1" applyAlignment="1" applyProtection="1">
      <alignment horizontal="center"/>
    </xf>
    <xf numFmtId="169" fontId="0" fillId="0" borderId="3" xfId="0" applyNumberFormat="1" applyBorder="1" applyAlignment="1" applyProtection="1">
      <alignment horizontal="center"/>
    </xf>
    <xf numFmtId="0" fontId="0" fillId="0" borderId="0" xfId="0" applyAlignment="1" applyProtection="1">
      <alignment horizontal="right"/>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2" fontId="0" fillId="0" borderId="0" xfId="0" applyNumberForma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2" fontId="2" fillId="0" borderId="0" xfId="0" applyNumberFormat="1" applyFont="1" applyAlignment="1" applyProtection="1">
      <alignment horizontal="center"/>
      <protection locked="0"/>
    </xf>
    <xf numFmtId="0" fontId="0" fillId="0" borderId="0" xfId="0" applyAlignment="1" applyProtection="1">
      <alignment horizontal="left"/>
      <protection locked="0"/>
    </xf>
    <xf numFmtId="0" fontId="0" fillId="0" borderId="0" xfId="0" quotePrefix="1" applyAlignment="1" applyProtection="1">
      <alignment horizontal="right"/>
      <protection locked="0"/>
    </xf>
    <xf numFmtId="165" fontId="2" fillId="0" borderId="0" xfId="0" applyNumberFormat="1" applyFont="1" applyAlignment="1" applyProtection="1">
      <alignment horizontal="center"/>
      <protection locked="0"/>
    </xf>
    <xf numFmtId="10" fontId="2" fillId="0" borderId="0" xfId="0" applyNumberFormat="1" applyFont="1" applyAlignment="1" applyProtection="1">
      <alignment horizontal="center"/>
      <protection locked="0"/>
    </xf>
    <xf numFmtId="0" fontId="15" fillId="0" borderId="3" xfId="0" applyFont="1" applyBorder="1" applyAlignment="1">
      <alignment horizontal="center"/>
    </xf>
    <xf numFmtId="0" fontId="0" fillId="0" borderId="0" xfId="0" applyBorder="1" applyProtection="1">
      <protection locked="0"/>
    </xf>
    <xf numFmtId="0" fontId="2" fillId="0" borderId="5" xfId="0" applyFont="1" applyBorder="1" applyAlignment="1">
      <alignment horizontal="left"/>
    </xf>
    <xf numFmtId="0" fontId="2" fillId="0" borderId="0" xfId="0" applyFont="1" applyAlignment="1" applyProtection="1">
      <alignment horizontal="center"/>
      <protection locked="0"/>
    </xf>
    <xf numFmtId="164"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Border="1" applyAlignment="1" applyProtection="1">
      <alignment horizontal="left"/>
      <protection locked="0"/>
    </xf>
    <xf numFmtId="0" fontId="6"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64" fontId="0" fillId="0" borderId="0" xfId="0" applyNumberFormat="1" applyBorder="1" applyAlignment="1" applyProtection="1">
      <alignment horizontal="left"/>
      <protection locked="0"/>
    </xf>
    <xf numFmtId="0" fontId="2"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167" fontId="2" fillId="0" borderId="0" xfId="0" applyNumberFormat="1" applyFont="1" applyBorder="1" applyAlignment="1" applyProtection="1">
      <alignment horizontal="center"/>
      <protection locked="0"/>
    </xf>
    <xf numFmtId="166" fontId="4" fillId="0" borderId="0" xfId="0" applyNumberFormat="1" applyFont="1" applyBorder="1" applyAlignment="1" applyProtection="1">
      <alignment horizontal="left"/>
      <protection locked="0"/>
    </xf>
    <xf numFmtId="166" fontId="2" fillId="0" borderId="0" xfId="0" applyNumberFormat="1" applyFont="1" applyBorder="1" applyAlignment="1" applyProtection="1">
      <alignment horizontal="center"/>
      <protection locked="0"/>
    </xf>
    <xf numFmtId="0" fontId="2" fillId="0" borderId="0" xfId="0" quotePrefix="1" applyFont="1" applyBorder="1" applyAlignment="1" applyProtection="1">
      <alignment horizontal="right"/>
      <protection locked="0"/>
    </xf>
    <xf numFmtId="0" fontId="0" fillId="0" borderId="0" xfId="0" quotePrefix="1" applyBorder="1" applyAlignment="1" applyProtection="1">
      <alignment horizontal="center"/>
      <protection locked="0"/>
    </xf>
    <xf numFmtId="171" fontId="0" fillId="0" borderId="0" xfId="0" applyNumberFormat="1" applyBorder="1" applyProtection="1">
      <protection locked="0"/>
    </xf>
    <xf numFmtId="172" fontId="0" fillId="0" borderId="0" xfId="0" applyNumberFormat="1" applyBorder="1" applyProtection="1">
      <protection locked="0"/>
    </xf>
    <xf numFmtId="0" fontId="0" fillId="0" borderId="0" xfId="0" applyBorder="1" applyAlignment="1" applyProtection="1">
      <alignment horizontal="right"/>
      <protection locked="0"/>
    </xf>
    <xf numFmtId="165" fontId="2" fillId="0" borderId="0" xfId="0" applyNumberFormat="1" applyFont="1" applyBorder="1" applyAlignment="1" applyProtection="1">
      <alignment horizontal="left"/>
      <protection locked="0"/>
    </xf>
    <xf numFmtId="170" fontId="0" fillId="0" borderId="0" xfId="0" applyNumberFormat="1" applyBorder="1" applyAlignment="1" applyProtection="1">
      <alignment horizontal="left"/>
      <protection locked="0"/>
    </xf>
    <xf numFmtId="169" fontId="0" fillId="0" borderId="0" xfId="0" applyNumberFormat="1" applyFill="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0" xfId="0" quotePrefix="1" applyBorder="1" applyAlignment="1" applyProtection="1">
      <alignment horizontal="right"/>
      <protection locked="0"/>
    </xf>
    <xf numFmtId="169" fontId="2" fillId="0" borderId="0" xfId="0" applyNumberFormat="1" applyFont="1" applyBorder="1" applyAlignment="1" applyProtection="1">
      <alignment horizontal="center"/>
      <protection locked="0"/>
    </xf>
    <xf numFmtId="0" fontId="2" fillId="0" borderId="0" xfId="0" applyFont="1" applyBorder="1" applyProtection="1">
      <protection locked="0"/>
    </xf>
    <xf numFmtId="172" fontId="2" fillId="0" borderId="0" xfId="0" applyNumberFormat="1" applyFont="1" applyBorder="1" applyAlignment="1" applyProtection="1">
      <alignment horizontal="center"/>
      <protection locked="0"/>
    </xf>
    <xf numFmtId="169" fontId="4" fillId="0" borderId="0" xfId="0" applyNumberFormat="1" applyFont="1" applyBorder="1" applyAlignment="1" applyProtection="1">
      <alignment horizontal="center"/>
      <protection locked="0"/>
    </xf>
    <xf numFmtId="9" fontId="4" fillId="0" borderId="0" xfId="0" applyNumberFormat="1" applyFont="1" applyBorder="1" applyAlignment="1">
      <alignment horizontal="center"/>
    </xf>
    <xf numFmtId="9" fontId="0" fillId="0" borderId="0" xfId="0" applyNumberFormat="1" applyBorder="1" applyAlignment="1" applyProtection="1">
      <alignment horizontal="center"/>
      <protection locked="0"/>
    </xf>
    <xf numFmtId="167" fontId="0" fillId="0" borderId="0" xfId="0" applyNumberFormat="1" applyBorder="1" applyAlignment="1" applyProtection="1">
      <alignment horizontal="center"/>
      <protection locked="0"/>
    </xf>
    <xf numFmtId="0" fontId="2" fillId="0" borderId="0" xfId="0" applyFont="1" applyBorder="1" applyAlignment="1" applyProtection="1">
      <alignment horizontal="left"/>
      <protection locked="0"/>
    </xf>
    <xf numFmtId="169" fontId="2" fillId="0" borderId="0" xfId="0" applyNumberFormat="1" applyFont="1" applyBorder="1" applyAlignment="1" applyProtection="1">
      <alignment horizontal="left"/>
      <protection locked="0"/>
    </xf>
    <xf numFmtId="0" fontId="0" fillId="0" borderId="6" xfId="0"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15" xfId="0" applyBorder="1" applyProtection="1">
      <protection locked="0"/>
    </xf>
    <xf numFmtId="0" fontId="0" fillId="0" borderId="5" xfId="0" applyBorder="1" applyAlignment="1" applyProtection="1">
      <alignment horizontal="left"/>
      <protection locked="0"/>
    </xf>
    <xf numFmtId="0" fontId="2" fillId="0" borderId="0" xfId="0" applyFont="1" applyProtection="1">
      <protection locked="0"/>
    </xf>
    <xf numFmtId="2" fontId="2" fillId="0" borderId="4" xfId="0" applyNumberFormat="1" applyFont="1" applyBorder="1" applyAlignment="1" applyProtection="1">
      <alignment horizontal="center"/>
      <protection locked="0"/>
    </xf>
    <xf numFmtId="1" fontId="6" fillId="3" borderId="4" xfId="0" applyNumberFormat="1" applyFont="1" applyFill="1" applyBorder="1" applyAlignment="1">
      <alignment horizontal="center"/>
    </xf>
    <xf numFmtId="1" fontId="6" fillId="3" borderId="4" xfId="0" applyNumberFormat="1" applyFont="1" applyFill="1" applyBorder="1" applyAlignment="1" applyProtection="1">
      <alignment horizontal="center"/>
      <protection locked="0"/>
    </xf>
    <xf numFmtId="2" fontId="0" fillId="0" borderId="0" xfId="0" applyNumberFormat="1" applyBorder="1" applyAlignment="1" applyProtection="1">
      <alignment horizontal="center"/>
      <protection locked="0"/>
    </xf>
    <xf numFmtId="0" fontId="4" fillId="0" borderId="0" xfId="0" applyFont="1" applyBorder="1" applyProtection="1">
      <protection locked="0"/>
    </xf>
    <xf numFmtId="0" fontId="14" fillId="0" borderId="0" xfId="0" applyFont="1" applyBorder="1" applyAlignment="1" applyProtection="1">
      <alignment horizontal="center"/>
      <protection locked="0"/>
    </xf>
    <xf numFmtId="166" fontId="2" fillId="3" borderId="4" xfId="0" applyNumberFormat="1" applyFont="1" applyFill="1" applyBorder="1" applyAlignment="1" applyProtection="1">
      <alignment horizontal="center"/>
      <protection locked="0"/>
    </xf>
    <xf numFmtId="175" fontId="2" fillId="0" borderId="2" xfId="0" applyNumberFormat="1" applyFont="1" applyBorder="1" applyAlignment="1">
      <alignment horizontal="center"/>
    </xf>
    <xf numFmtId="175" fontId="2" fillId="0" borderId="3" xfId="0" applyNumberFormat="1" applyFont="1" applyBorder="1" applyAlignment="1">
      <alignment horizontal="center"/>
    </xf>
    <xf numFmtId="165" fontId="0" fillId="0" borderId="0" xfId="0" applyNumberFormat="1" applyAlignment="1">
      <alignment horizontal="center"/>
    </xf>
    <xf numFmtId="171" fontId="0" fillId="0" borderId="1" xfId="0" applyNumberFormat="1" applyBorder="1" applyAlignment="1">
      <alignment horizontal="center"/>
    </xf>
    <xf numFmtId="171" fontId="0" fillId="0" borderId="2" xfId="0" applyNumberFormat="1" applyBorder="1" applyAlignment="1">
      <alignment horizontal="center"/>
    </xf>
    <xf numFmtId="171" fontId="0" fillId="0" borderId="3" xfId="0" applyNumberFormat="1" applyBorder="1" applyAlignment="1">
      <alignment horizontal="center"/>
    </xf>
    <xf numFmtId="1" fontId="2" fillId="0" borderId="0" xfId="0" applyNumberFormat="1" applyFont="1" applyAlignment="1">
      <alignment horizontal="left"/>
    </xf>
    <xf numFmtId="0" fontId="4" fillId="0" borderId="0" xfId="0" applyFont="1" applyProtection="1">
      <protection locked="0"/>
    </xf>
    <xf numFmtId="171" fontId="4" fillId="0" borderId="3" xfId="0" applyNumberFormat="1" applyFont="1" applyBorder="1" applyAlignment="1" applyProtection="1">
      <alignment horizontal="center"/>
      <protection locked="0"/>
    </xf>
    <xf numFmtId="169" fontId="4" fillId="0" borderId="3" xfId="0" applyNumberFormat="1" applyFont="1" applyBorder="1" applyAlignment="1" applyProtection="1">
      <alignment horizontal="center"/>
      <protection locked="0"/>
    </xf>
    <xf numFmtId="2" fontId="2" fillId="0" borderId="0" xfId="0" applyNumberFormat="1" applyFont="1" applyBorder="1" applyAlignment="1">
      <alignment horizontal="left"/>
    </xf>
    <xf numFmtId="0" fontId="16" fillId="0" borderId="0" xfId="0" applyFont="1" applyProtection="1"/>
    <xf numFmtId="0" fontId="4" fillId="0" borderId="0" xfId="0" applyFont="1" applyAlignment="1" applyProtection="1">
      <alignment horizontal="right"/>
    </xf>
    <xf numFmtId="2" fontId="2" fillId="0" borderId="0" xfId="0" applyNumberFormat="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2" fontId="2" fillId="0" borderId="4" xfId="0" applyNumberFormat="1" applyFont="1" applyBorder="1" applyAlignment="1" applyProtection="1">
      <alignment horizontal="center"/>
    </xf>
    <xf numFmtId="0" fontId="0" fillId="0" borderId="0" xfId="0" applyProtection="1"/>
    <xf numFmtId="2" fontId="2" fillId="0" borderId="1" xfId="0" applyNumberFormat="1" applyFont="1" applyBorder="1" applyAlignment="1" applyProtection="1">
      <alignment horizontal="center"/>
    </xf>
    <xf numFmtId="2" fontId="2" fillId="0" borderId="2" xfId="0" applyNumberFormat="1" applyFont="1" applyBorder="1" applyAlignment="1" applyProtection="1">
      <alignment horizontal="center"/>
    </xf>
    <xf numFmtId="2" fontId="2" fillId="0" borderId="3" xfId="0" applyNumberFormat="1" applyFont="1" applyBorder="1" applyAlignment="1" applyProtection="1">
      <alignment horizontal="center"/>
    </xf>
    <xf numFmtId="0" fontId="4" fillId="0" borderId="0" xfId="0" applyFont="1" applyProtection="1"/>
    <xf numFmtId="169" fontId="2" fillId="0" borderId="4" xfId="0" applyNumberFormat="1" applyFont="1" applyBorder="1" applyAlignment="1" applyProtection="1">
      <alignment horizontal="center"/>
    </xf>
    <xf numFmtId="169" fontId="4" fillId="0" borderId="3" xfId="0" applyNumberFormat="1" applyFont="1" applyBorder="1" applyAlignment="1" applyProtection="1">
      <alignment horizontal="center"/>
    </xf>
    <xf numFmtId="0" fontId="2" fillId="0" borderId="0" xfId="0" applyFont="1" applyAlignment="1" applyProtection="1">
      <alignment horizontal="left"/>
    </xf>
    <xf numFmtId="0" fontId="2" fillId="0" borderId="0" xfId="0" quotePrefix="1" applyFont="1" applyFill="1" applyBorder="1" applyAlignment="1" applyProtection="1">
      <alignment horizontal="right"/>
    </xf>
    <xf numFmtId="2" fontId="2" fillId="0" borderId="0" xfId="0" applyNumberFormat="1" applyFont="1" applyAlignment="1" applyProtection="1">
      <alignment horizontal="left"/>
    </xf>
    <xf numFmtId="0" fontId="4" fillId="0" borderId="0" xfId="0" applyFont="1" applyBorder="1" applyAlignment="1" applyProtection="1">
      <alignment horizontal="center"/>
    </xf>
    <xf numFmtId="0" fontId="18" fillId="0" borderId="0" xfId="0" applyFont="1"/>
    <xf numFmtId="15" fontId="4" fillId="0" borderId="0" xfId="0" applyNumberFormat="1" applyFont="1"/>
    <xf numFmtId="2" fontId="4" fillId="0" borderId="1"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xf>
    <xf numFmtId="2" fontId="4" fillId="0" borderId="2" xfId="0" applyNumberFormat="1" applyFont="1" applyBorder="1" applyAlignment="1" applyProtection="1">
      <alignment horizontal="center"/>
      <protection locked="0"/>
    </xf>
    <xf numFmtId="2" fontId="4" fillId="0" borderId="2" xfId="0" applyNumberFormat="1" applyFont="1" applyBorder="1" applyAlignment="1" applyProtection="1">
      <alignment horizontal="center"/>
    </xf>
    <xf numFmtId="0" fontId="4" fillId="0" borderId="2" xfId="0"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0" fontId="4" fillId="0" borderId="0" xfId="0" applyFont="1" applyBorder="1" applyAlignment="1">
      <alignment horizontal="right"/>
    </xf>
    <xf numFmtId="2" fontId="4" fillId="0" borderId="4" xfId="0" applyNumberFormat="1" applyFont="1" applyBorder="1" applyAlignment="1" applyProtection="1">
      <alignment horizontal="center"/>
      <protection locked="0"/>
    </xf>
    <xf numFmtId="166" fontId="4" fillId="2" borderId="1" xfId="0" applyNumberFormat="1" applyFont="1" applyFill="1" applyBorder="1" applyAlignment="1" applyProtection="1">
      <alignment horizontal="center"/>
      <protection locked="0"/>
    </xf>
    <xf numFmtId="0" fontId="4" fillId="0" borderId="0" xfId="0" applyFont="1" applyFill="1" applyBorder="1" applyAlignment="1">
      <alignment horizontal="right"/>
    </xf>
    <xf numFmtId="0" fontId="4" fillId="0" borderId="0" xfId="0" applyFont="1" applyFill="1" applyBorder="1"/>
    <xf numFmtId="1" fontId="2" fillId="0" borderId="0" xfId="0" applyNumberFormat="1" applyFont="1" applyFill="1" applyBorder="1" applyAlignment="1">
      <alignment horizontal="center"/>
    </xf>
    <xf numFmtId="0" fontId="4" fillId="0" borderId="0" xfId="0" quotePrefix="1" applyFont="1" applyAlignment="1">
      <alignment horizontal="right"/>
    </xf>
    <xf numFmtId="0" fontId="4" fillId="0" borderId="4" xfId="0" applyFont="1" applyBorder="1" applyAlignment="1" applyProtection="1">
      <alignment horizontal="center"/>
      <protection locked="0"/>
    </xf>
    <xf numFmtId="0" fontId="19" fillId="0" borderId="0" xfId="0" applyFont="1" applyProtection="1"/>
    <xf numFmtId="0" fontId="18" fillId="0" borderId="0" xfId="0" applyFont="1" applyProtection="1"/>
    <xf numFmtId="0" fontId="17" fillId="0" borderId="0" xfId="0" applyFont="1" applyProtection="1"/>
    <xf numFmtId="0" fontId="2" fillId="0" borderId="0" xfId="0" applyFont="1" applyProtection="1"/>
    <xf numFmtId="2" fontId="2" fillId="0" borderId="11" xfId="0" applyNumberFormat="1" applyFont="1" applyBorder="1" applyAlignment="1" applyProtection="1">
      <alignment horizontal="center"/>
    </xf>
    <xf numFmtId="2" fontId="2" fillId="0" borderId="14" xfId="0" applyNumberFormat="1" applyFont="1" applyBorder="1" applyAlignment="1" applyProtection="1">
      <alignment horizontal="center"/>
    </xf>
    <xf numFmtId="2" fontId="2" fillId="0" borderId="13" xfId="0" applyNumberFormat="1" applyFont="1" applyBorder="1" applyAlignment="1" applyProtection="1">
      <alignment horizontal="center"/>
    </xf>
    <xf numFmtId="0" fontId="4" fillId="0" borderId="8" xfId="0" applyFont="1" applyBorder="1" applyAlignment="1" applyProtection="1">
      <alignment horizontal="center"/>
    </xf>
    <xf numFmtId="0" fontId="4" fillId="0" borderId="12" xfId="0" applyFont="1" applyBorder="1" applyAlignment="1" applyProtection="1">
      <alignment horizontal="center"/>
    </xf>
    <xf numFmtId="0" fontId="4" fillId="0" borderId="9" xfId="0" applyFont="1" applyBorder="1" applyAlignment="1" applyProtection="1">
      <alignment horizontal="center"/>
    </xf>
    <xf numFmtId="0" fontId="16" fillId="0" borderId="0" xfId="0" applyFont="1" applyBorder="1" applyProtection="1"/>
    <xf numFmtId="0" fontId="2" fillId="0" borderId="0" xfId="0" applyFont="1" applyBorder="1" applyAlignment="1" applyProtection="1">
      <alignment horizontal="left"/>
    </xf>
    <xf numFmtId="0" fontId="4"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right"/>
    </xf>
    <xf numFmtId="2" fontId="4" fillId="0" borderId="0" xfId="0" applyNumberFormat="1" applyFont="1" applyBorder="1" applyAlignment="1" applyProtection="1">
      <alignment horizontal="center"/>
    </xf>
    <xf numFmtId="169" fontId="4" fillId="0" borderId="0" xfId="0" applyNumberFormat="1" applyFont="1" applyBorder="1" applyAlignment="1" applyProtection="1">
      <alignment horizontal="center"/>
    </xf>
    <xf numFmtId="0" fontId="4" fillId="0" borderId="0" xfId="0" applyFont="1" applyBorder="1" applyAlignment="1" applyProtection="1">
      <alignment horizontal="right"/>
    </xf>
    <xf numFmtId="2" fontId="2" fillId="0" borderId="0" xfId="0" applyNumberFormat="1" applyFont="1" applyBorder="1" applyAlignment="1" applyProtection="1">
      <alignment horizontal="left"/>
    </xf>
    <xf numFmtId="0" fontId="20" fillId="0" borderId="0" xfId="0" applyFo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Quality!$G$93</c:f>
              <c:strCache>
                <c:ptCount val="1"/>
                <c:pt idx="0">
                  <c:v>Input Value  x </c:v>
                </c:pt>
              </c:strCache>
            </c:strRef>
          </c:tx>
          <c:spPr>
            <a:ln w="28575" cap="rnd">
              <a:noFill/>
              <a:round/>
            </a:ln>
            <a:effectLst/>
          </c:spPr>
          <c:marker>
            <c:symbol val="circle"/>
            <c:size val="5"/>
            <c:spPr>
              <a:solidFill>
                <a:schemeClr val="accent1"/>
              </a:solidFill>
              <a:ln w="9525">
                <a:solidFill>
                  <a:schemeClr val="accent1"/>
                </a:solidFill>
              </a:ln>
              <a:effectLst/>
            </c:spPr>
          </c:marker>
          <c:xVal>
            <c:numRef>
              <c:f>Quality!$F$94:$F$123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Quality!$G$94:$G$123</c:f>
              <c:numCache>
                <c:formatCode>General</c:formatCode>
                <c:ptCount val="30"/>
                <c:pt idx="0">
                  <c:v>72</c:v>
                </c:pt>
                <c:pt idx="1">
                  <c:v>70</c:v>
                </c:pt>
                <c:pt idx="2">
                  <c:v>69</c:v>
                </c:pt>
                <c:pt idx="3">
                  <c:v>68</c:v>
                </c:pt>
                <c:pt idx="4">
                  <c:v>73</c:v>
                </c:pt>
                <c:pt idx="5">
                  <c:v>71</c:v>
                </c:pt>
                <c:pt idx="6">
                  <c:v>71</c:v>
                </c:pt>
                <c:pt idx="7">
                  <c:v>70</c:v>
                </c:pt>
                <c:pt idx="8">
                  <c:v>69</c:v>
                </c:pt>
                <c:pt idx="9">
                  <c:v>73</c:v>
                </c:pt>
                <c:pt idx="10">
                  <c:v>70</c:v>
                </c:pt>
                <c:pt idx="11">
                  <c:v>71</c:v>
                </c:pt>
                <c:pt idx="12">
                  <c:v>69</c:v>
                </c:pt>
                <c:pt idx="13">
                  <c:v>68</c:v>
                </c:pt>
                <c:pt idx="14">
                  <c:v>73</c:v>
                </c:pt>
                <c:pt idx="15">
                  <c:v>71</c:v>
                </c:pt>
                <c:pt idx="16">
                  <c:v>71</c:v>
                </c:pt>
                <c:pt idx="17">
                  <c:v>70</c:v>
                </c:pt>
                <c:pt idx="18">
                  <c:v>69</c:v>
                </c:pt>
                <c:pt idx="19">
                  <c:v>73</c:v>
                </c:pt>
                <c:pt idx="20">
                  <c:v>72</c:v>
                </c:pt>
                <c:pt idx="21">
                  <c:v>70</c:v>
                </c:pt>
                <c:pt idx="22">
                  <c:v>68</c:v>
                </c:pt>
                <c:pt idx="23">
                  <c:v>69</c:v>
                </c:pt>
                <c:pt idx="24">
                  <c:v>70</c:v>
                </c:pt>
                <c:pt idx="25">
                  <c:v>70</c:v>
                </c:pt>
                <c:pt idx="26">
                  <c:v>72</c:v>
                </c:pt>
                <c:pt idx="27">
                  <c:v>71</c:v>
                </c:pt>
                <c:pt idx="28">
                  <c:v>71</c:v>
                </c:pt>
                <c:pt idx="29">
                  <c:v>70</c:v>
                </c:pt>
              </c:numCache>
            </c:numRef>
          </c:yVal>
          <c:smooth val="0"/>
          <c:extLst>
            <c:ext xmlns:c16="http://schemas.microsoft.com/office/drawing/2014/chart" uri="{C3380CC4-5D6E-409C-BE32-E72D297353CC}">
              <c16:uniqueId val="{00000000-6177-4593-A7E7-BF0F2B436C15}"/>
            </c:ext>
          </c:extLst>
        </c:ser>
        <c:dLbls>
          <c:showLegendKey val="0"/>
          <c:showVal val="0"/>
          <c:showCatName val="0"/>
          <c:showSerName val="0"/>
          <c:showPercent val="0"/>
          <c:showBubbleSize val="0"/>
        </c:dLbls>
        <c:axId val="623185824"/>
        <c:axId val="622962232"/>
      </c:scatterChart>
      <c:valAx>
        <c:axId val="623185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962232"/>
        <c:crosses val="autoZero"/>
        <c:crossBetween val="midCat"/>
      </c:valAx>
      <c:valAx>
        <c:axId val="622962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185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Quality!$G$93</c:f>
              <c:strCache>
                <c:ptCount val="1"/>
                <c:pt idx="0">
                  <c:v>Input Value  x </c:v>
                </c:pt>
              </c:strCache>
            </c:strRef>
          </c:tx>
          <c:spPr>
            <a:ln w="28575" cap="rnd">
              <a:noFill/>
              <a:round/>
            </a:ln>
            <a:effectLst/>
          </c:spPr>
          <c:marker>
            <c:symbol val="circle"/>
            <c:size val="5"/>
            <c:spPr>
              <a:solidFill>
                <a:schemeClr val="accent1"/>
              </a:solidFill>
              <a:ln w="9525">
                <a:solidFill>
                  <a:schemeClr val="accent1"/>
                </a:solidFill>
              </a:ln>
              <a:effectLst/>
            </c:spPr>
          </c:marker>
          <c:xVal>
            <c:numRef>
              <c:f>Quality!$F$94:$F$123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Quality!$G$94:$G$123</c:f>
              <c:numCache>
                <c:formatCode>General</c:formatCode>
                <c:ptCount val="30"/>
                <c:pt idx="0">
                  <c:v>72</c:v>
                </c:pt>
                <c:pt idx="1">
                  <c:v>70</c:v>
                </c:pt>
                <c:pt idx="2">
                  <c:v>69</c:v>
                </c:pt>
                <c:pt idx="3">
                  <c:v>68</c:v>
                </c:pt>
                <c:pt idx="4">
                  <c:v>73</c:v>
                </c:pt>
                <c:pt idx="5">
                  <c:v>71</c:v>
                </c:pt>
                <c:pt idx="6">
                  <c:v>71</c:v>
                </c:pt>
                <c:pt idx="7">
                  <c:v>70</c:v>
                </c:pt>
                <c:pt idx="8">
                  <c:v>69</c:v>
                </c:pt>
                <c:pt idx="9">
                  <c:v>73</c:v>
                </c:pt>
                <c:pt idx="10">
                  <c:v>70</c:v>
                </c:pt>
                <c:pt idx="11">
                  <c:v>71</c:v>
                </c:pt>
                <c:pt idx="12">
                  <c:v>69</c:v>
                </c:pt>
                <c:pt idx="13">
                  <c:v>68</c:v>
                </c:pt>
                <c:pt idx="14">
                  <c:v>73</c:v>
                </c:pt>
                <c:pt idx="15">
                  <c:v>71</c:v>
                </c:pt>
                <c:pt idx="16">
                  <c:v>71</c:v>
                </c:pt>
                <c:pt idx="17">
                  <c:v>70</c:v>
                </c:pt>
                <c:pt idx="18">
                  <c:v>69</c:v>
                </c:pt>
                <c:pt idx="19">
                  <c:v>73</c:v>
                </c:pt>
                <c:pt idx="20">
                  <c:v>72</c:v>
                </c:pt>
                <c:pt idx="21">
                  <c:v>70</c:v>
                </c:pt>
                <c:pt idx="22">
                  <c:v>68</c:v>
                </c:pt>
                <c:pt idx="23">
                  <c:v>69</c:v>
                </c:pt>
                <c:pt idx="24">
                  <c:v>70</c:v>
                </c:pt>
                <c:pt idx="25">
                  <c:v>70</c:v>
                </c:pt>
                <c:pt idx="26">
                  <c:v>72</c:v>
                </c:pt>
                <c:pt idx="27">
                  <c:v>71</c:v>
                </c:pt>
                <c:pt idx="28">
                  <c:v>71</c:v>
                </c:pt>
                <c:pt idx="29">
                  <c:v>70</c:v>
                </c:pt>
              </c:numCache>
            </c:numRef>
          </c:yVal>
          <c:smooth val="0"/>
          <c:extLst>
            <c:ext xmlns:c16="http://schemas.microsoft.com/office/drawing/2014/chart" uri="{C3380CC4-5D6E-409C-BE32-E72D297353CC}">
              <c16:uniqueId val="{00000000-F2FF-4FD5-8D42-B8C4D51B4ECA}"/>
            </c:ext>
          </c:extLst>
        </c:ser>
        <c:dLbls>
          <c:showLegendKey val="0"/>
          <c:showVal val="0"/>
          <c:showCatName val="0"/>
          <c:showSerName val="0"/>
          <c:showPercent val="0"/>
          <c:showBubbleSize val="0"/>
        </c:dLbls>
        <c:axId val="623185824"/>
        <c:axId val="622962232"/>
      </c:scatterChart>
      <c:valAx>
        <c:axId val="623185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962232"/>
        <c:crosses val="autoZero"/>
        <c:crossBetween val="midCat"/>
      </c:valAx>
      <c:valAx>
        <c:axId val="622962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185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POPULATION DENSITY</a:t>
            </a:r>
          </a:p>
        </c:rich>
      </c:tx>
      <c:layout>
        <c:manualLayout>
          <c:xMode val="edge"/>
          <c:yMode val="edge"/>
          <c:x val="0.3118712273641851"/>
          <c:y val="5.4123711340206188E-2"/>
        </c:manualLayout>
      </c:layout>
      <c:overlay val="0"/>
      <c:spPr>
        <a:noFill/>
        <a:ln w="25400">
          <a:noFill/>
        </a:ln>
      </c:spPr>
    </c:title>
    <c:autoTitleDeleted val="0"/>
    <c:plotArea>
      <c:layout>
        <c:manualLayout>
          <c:layoutTarget val="inner"/>
          <c:xMode val="edge"/>
          <c:yMode val="edge"/>
          <c:x val="0.14084507042253522"/>
          <c:y val="0.18556724383764375"/>
          <c:w val="0.81086519114688127"/>
          <c:h val="0.6237121251209693"/>
        </c:manualLayout>
      </c:layout>
      <c:scatterChart>
        <c:scatterStyle val="smoothMarker"/>
        <c:varyColors val="0"/>
        <c:ser>
          <c:idx val="0"/>
          <c:order val="0"/>
          <c:tx>
            <c:strRef>
              <c:f>'Math Tools'!$C$208</c:f>
              <c:strCache>
                <c:ptCount val="1"/>
                <c:pt idx="0">
                  <c:v>f(X)</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'Math Tools'!$B$209:$B$218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'Math Tools'!$C$209:$C$218</c:f>
              <c:numCache>
                <c:formatCode>General</c:formatCode>
                <c:ptCount val="10"/>
                <c:pt idx="0">
                  <c:v>4.5</c:v>
                </c:pt>
                <c:pt idx="1">
                  <c:v>5</c:v>
                </c:pt>
                <c:pt idx="2">
                  <c:v>6</c:v>
                </c:pt>
                <c:pt idx="3">
                  <c:v>8</c:v>
                </c:pt>
                <c:pt idx="4">
                  <c:v>12</c:v>
                </c:pt>
                <c:pt idx="5">
                  <c:v>12</c:v>
                </c:pt>
                <c:pt idx="6">
                  <c:v>8</c:v>
                </c:pt>
                <c:pt idx="7">
                  <c:v>6</c:v>
                </c:pt>
                <c:pt idx="8">
                  <c:v>5</c:v>
                </c:pt>
                <c:pt idx="9">
                  <c:v>4.5</c:v>
                </c:pt>
              </c:numCache>
            </c:numRef>
          </c:yVal>
          <c:smooth val="1"/>
          <c:extLst>
            <c:ext xmlns:c16="http://schemas.microsoft.com/office/drawing/2014/chart" uri="{C3380CC4-5D6E-409C-BE32-E72D297353CC}">
              <c16:uniqueId val="{00000000-3DA4-4E7C-9099-D8037653EAD4}"/>
            </c:ext>
          </c:extLst>
        </c:ser>
        <c:dLbls>
          <c:showLegendKey val="0"/>
          <c:showVal val="0"/>
          <c:showCatName val="0"/>
          <c:showSerName val="0"/>
          <c:showPercent val="0"/>
          <c:showBubbleSize val="0"/>
        </c:dLbls>
        <c:axId val="630089664"/>
        <c:axId val="630089272"/>
      </c:scatterChart>
      <c:valAx>
        <c:axId val="630089664"/>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PROCESS PARAMETER (X)</a:t>
                </a:r>
              </a:p>
            </c:rich>
          </c:tx>
          <c:layout>
            <c:manualLayout>
              <c:xMode val="edge"/>
              <c:yMode val="edge"/>
              <c:x val="0.36016096579476864"/>
              <c:y val="0.89948561842140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30089272"/>
        <c:crosses val="autoZero"/>
        <c:crossBetween val="midCat"/>
      </c:valAx>
      <c:valAx>
        <c:axId val="630089272"/>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FUNCTION (fX)</a:t>
                </a:r>
              </a:p>
            </c:rich>
          </c:tx>
          <c:layout>
            <c:manualLayout>
              <c:xMode val="edge"/>
              <c:yMode val="edge"/>
              <c:x val="3.2193158953722337E-2"/>
              <c:y val="0.363402603025137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300896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PROCESS RESPONSE SURFACE</a:t>
            </a:r>
          </a:p>
        </c:rich>
      </c:tx>
      <c:layout>
        <c:manualLayout>
          <c:xMode val="edge"/>
          <c:yMode val="edge"/>
          <c:x val="0.27824620573355818"/>
          <c:y val="2.8037383177570093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26306913996627318"/>
          <c:y val="6.2305390724467493E-3"/>
          <c:w val="0.54637436762225966"/>
          <c:h val="0.51869237778119182"/>
        </c:manualLayout>
      </c:layout>
      <c:surface3DChart>
        <c:wireframe val="0"/>
        <c:ser>
          <c:idx val="0"/>
          <c:order val="0"/>
          <c:spPr>
            <a:solidFill>
              <a:srgbClr val="9999FF"/>
            </a:solidFill>
            <a:ln w="12700">
              <a:solidFill>
                <a:srgbClr val="000000"/>
              </a:solidFill>
              <a:prstDash val="solid"/>
            </a:ln>
            <a:sp3d prstMaterial="flat"/>
          </c:spPr>
          <c:val>
            <c:numRef>
              <c:f>'Process Design'!$B$154:$B$160</c:f>
              <c:numCache>
                <c:formatCode>General</c:formatCode>
                <c:ptCount val="7"/>
                <c:pt idx="0">
                  <c:v>4</c:v>
                </c:pt>
                <c:pt idx="1">
                  <c:v>8</c:v>
                </c:pt>
                <c:pt idx="2">
                  <c:v>10</c:v>
                </c:pt>
                <c:pt idx="3">
                  <c:v>9</c:v>
                </c:pt>
                <c:pt idx="4">
                  <c:v>5</c:v>
                </c:pt>
                <c:pt idx="5">
                  <c:v>3</c:v>
                </c:pt>
                <c:pt idx="6">
                  <c:v>1</c:v>
                </c:pt>
              </c:numCache>
            </c:numRef>
          </c:val>
          <c:extLst>
            <c:ext xmlns:c16="http://schemas.microsoft.com/office/drawing/2014/chart" uri="{C3380CC4-5D6E-409C-BE32-E72D297353CC}">
              <c16:uniqueId val="{00000000-F6E3-4595-AB9C-4A57E64D8875}"/>
            </c:ext>
          </c:extLst>
        </c:ser>
        <c:ser>
          <c:idx val="1"/>
          <c:order val="1"/>
          <c:spPr>
            <a:solidFill>
              <a:srgbClr val="993366"/>
            </a:solidFill>
            <a:ln w="12700">
              <a:solidFill>
                <a:srgbClr val="000000"/>
              </a:solidFill>
              <a:prstDash val="solid"/>
            </a:ln>
            <a:sp3d prstMaterial="flat"/>
          </c:spPr>
          <c:val>
            <c:numRef>
              <c:f>'Process Design'!$C$154:$C$160</c:f>
              <c:numCache>
                <c:formatCode>General</c:formatCode>
                <c:ptCount val="7"/>
                <c:pt idx="0">
                  <c:v>7</c:v>
                </c:pt>
                <c:pt idx="1">
                  <c:v>12</c:v>
                </c:pt>
                <c:pt idx="2">
                  <c:v>17</c:v>
                </c:pt>
                <c:pt idx="3">
                  <c:v>15</c:v>
                </c:pt>
                <c:pt idx="4">
                  <c:v>13</c:v>
                </c:pt>
                <c:pt idx="5">
                  <c:v>9</c:v>
                </c:pt>
                <c:pt idx="6">
                  <c:v>3</c:v>
                </c:pt>
              </c:numCache>
            </c:numRef>
          </c:val>
          <c:extLst>
            <c:ext xmlns:c16="http://schemas.microsoft.com/office/drawing/2014/chart" uri="{C3380CC4-5D6E-409C-BE32-E72D297353CC}">
              <c16:uniqueId val="{00000001-F6E3-4595-AB9C-4A57E64D8875}"/>
            </c:ext>
          </c:extLst>
        </c:ser>
        <c:ser>
          <c:idx val="2"/>
          <c:order val="2"/>
          <c:spPr>
            <a:solidFill>
              <a:srgbClr val="FFFFCC"/>
            </a:solidFill>
            <a:ln w="12700">
              <a:solidFill>
                <a:srgbClr val="000000"/>
              </a:solidFill>
              <a:prstDash val="solid"/>
            </a:ln>
            <a:sp3d prstMaterial="flat"/>
          </c:spPr>
          <c:val>
            <c:numRef>
              <c:f>'Process Design'!$D$154:$D$160</c:f>
              <c:numCache>
                <c:formatCode>General</c:formatCode>
                <c:ptCount val="7"/>
                <c:pt idx="0">
                  <c:v>9</c:v>
                </c:pt>
                <c:pt idx="1">
                  <c:v>15</c:v>
                </c:pt>
                <c:pt idx="2">
                  <c:v>19</c:v>
                </c:pt>
                <c:pt idx="3">
                  <c:v>16</c:v>
                </c:pt>
                <c:pt idx="4">
                  <c:v>13</c:v>
                </c:pt>
                <c:pt idx="5">
                  <c:v>8</c:v>
                </c:pt>
                <c:pt idx="6">
                  <c:v>4</c:v>
                </c:pt>
              </c:numCache>
            </c:numRef>
          </c:val>
          <c:extLst>
            <c:ext xmlns:c16="http://schemas.microsoft.com/office/drawing/2014/chart" uri="{C3380CC4-5D6E-409C-BE32-E72D297353CC}">
              <c16:uniqueId val="{00000002-F6E3-4595-AB9C-4A57E64D8875}"/>
            </c:ext>
          </c:extLst>
        </c:ser>
        <c:ser>
          <c:idx val="3"/>
          <c:order val="3"/>
          <c:spPr>
            <a:solidFill>
              <a:srgbClr val="CCFFFF"/>
            </a:solidFill>
            <a:ln w="12700">
              <a:solidFill>
                <a:srgbClr val="000000"/>
              </a:solidFill>
              <a:prstDash val="solid"/>
            </a:ln>
            <a:sp3d prstMaterial="flat"/>
          </c:spPr>
          <c:val>
            <c:numRef>
              <c:f>'Process Design'!$E$154:$E$160</c:f>
              <c:numCache>
                <c:formatCode>General</c:formatCode>
                <c:ptCount val="7"/>
                <c:pt idx="0">
                  <c:v>11</c:v>
                </c:pt>
                <c:pt idx="1">
                  <c:v>16</c:v>
                </c:pt>
                <c:pt idx="2">
                  <c:v>20</c:v>
                </c:pt>
                <c:pt idx="3">
                  <c:v>18</c:v>
                </c:pt>
                <c:pt idx="4">
                  <c:v>14</c:v>
                </c:pt>
                <c:pt idx="5">
                  <c:v>10</c:v>
                </c:pt>
                <c:pt idx="6">
                  <c:v>6</c:v>
                </c:pt>
              </c:numCache>
            </c:numRef>
          </c:val>
          <c:extLst>
            <c:ext xmlns:c16="http://schemas.microsoft.com/office/drawing/2014/chart" uri="{C3380CC4-5D6E-409C-BE32-E72D297353CC}">
              <c16:uniqueId val="{00000003-F6E3-4595-AB9C-4A57E64D8875}"/>
            </c:ext>
          </c:extLst>
        </c:ser>
        <c:ser>
          <c:idx val="4"/>
          <c:order val="4"/>
          <c:spPr>
            <a:solidFill>
              <a:srgbClr val="660066"/>
            </a:solidFill>
            <a:ln w="12700">
              <a:solidFill>
                <a:srgbClr val="000000"/>
              </a:solidFill>
              <a:prstDash val="solid"/>
            </a:ln>
            <a:sp3d prstMaterial="flat"/>
          </c:spPr>
          <c:val>
            <c:numRef>
              <c:f>'Process Design'!$F$154:$F$160</c:f>
              <c:numCache>
                <c:formatCode>General</c:formatCode>
                <c:ptCount val="7"/>
                <c:pt idx="0">
                  <c:v>9</c:v>
                </c:pt>
                <c:pt idx="1">
                  <c:v>15</c:v>
                </c:pt>
                <c:pt idx="2">
                  <c:v>19</c:v>
                </c:pt>
                <c:pt idx="3">
                  <c:v>17</c:v>
                </c:pt>
                <c:pt idx="4">
                  <c:v>15</c:v>
                </c:pt>
                <c:pt idx="5">
                  <c:v>7</c:v>
                </c:pt>
                <c:pt idx="6">
                  <c:v>4</c:v>
                </c:pt>
              </c:numCache>
            </c:numRef>
          </c:val>
          <c:extLst>
            <c:ext xmlns:c16="http://schemas.microsoft.com/office/drawing/2014/chart" uri="{C3380CC4-5D6E-409C-BE32-E72D297353CC}">
              <c16:uniqueId val="{00000004-F6E3-4595-AB9C-4A57E64D8875}"/>
            </c:ext>
          </c:extLst>
        </c:ser>
        <c:ser>
          <c:idx val="5"/>
          <c:order val="5"/>
          <c:spPr>
            <a:solidFill>
              <a:srgbClr val="FF8080"/>
            </a:solidFill>
            <a:ln w="12700">
              <a:solidFill>
                <a:srgbClr val="000000"/>
              </a:solidFill>
              <a:prstDash val="solid"/>
            </a:ln>
            <a:sp3d prstMaterial="flat"/>
          </c:spPr>
          <c:val>
            <c:numRef>
              <c:f>'Process Design'!$G$154:$G$160</c:f>
              <c:numCache>
                <c:formatCode>General</c:formatCode>
                <c:ptCount val="7"/>
                <c:pt idx="0">
                  <c:v>5</c:v>
                </c:pt>
                <c:pt idx="1">
                  <c:v>10</c:v>
                </c:pt>
                <c:pt idx="2">
                  <c:v>17</c:v>
                </c:pt>
                <c:pt idx="3">
                  <c:v>15</c:v>
                </c:pt>
                <c:pt idx="4">
                  <c:v>13</c:v>
                </c:pt>
                <c:pt idx="5">
                  <c:v>6</c:v>
                </c:pt>
                <c:pt idx="6">
                  <c:v>3</c:v>
                </c:pt>
              </c:numCache>
            </c:numRef>
          </c:val>
          <c:extLst>
            <c:ext xmlns:c16="http://schemas.microsoft.com/office/drawing/2014/chart" uri="{C3380CC4-5D6E-409C-BE32-E72D297353CC}">
              <c16:uniqueId val="{00000005-F6E3-4595-AB9C-4A57E64D8875}"/>
            </c:ext>
          </c:extLst>
        </c:ser>
        <c:ser>
          <c:idx val="6"/>
          <c:order val="6"/>
          <c:spPr>
            <a:solidFill>
              <a:srgbClr val="0066CC"/>
            </a:solidFill>
            <a:ln w="12700">
              <a:solidFill>
                <a:srgbClr val="000000"/>
              </a:solidFill>
              <a:prstDash val="solid"/>
            </a:ln>
            <a:sp3d prstMaterial="flat"/>
          </c:spPr>
          <c:val>
            <c:numRef>
              <c:f>'Process Design'!$H$154:$H$160</c:f>
              <c:numCache>
                <c:formatCode>General</c:formatCode>
                <c:ptCount val="7"/>
                <c:pt idx="0">
                  <c:v>3</c:v>
                </c:pt>
                <c:pt idx="1">
                  <c:v>8</c:v>
                </c:pt>
                <c:pt idx="2">
                  <c:v>15</c:v>
                </c:pt>
                <c:pt idx="3">
                  <c:v>11</c:v>
                </c:pt>
                <c:pt idx="4">
                  <c:v>10</c:v>
                </c:pt>
                <c:pt idx="5">
                  <c:v>4</c:v>
                </c:pt>
                <c:pt idx="6">
                  <c:v>2</c:v>
                </c:pt>
              </c:numCache>
            </c:numRef>
          </c:val>
          <c:extLst>
            <c:ext xmlns:c16="http://schemas.microsoft.com/office/drawing/2014/chart" uri="{C3380CC4-5D6E-409C-BE32-E72D297353CC}">
              <c16:uniqueId val="{00000006-F6E3-4595-AB9C-4A57E64D8875}"/>
            </c:ext>
          </c:extLst>
        </c:ser>
        <c:ser>
          <c:idx val="7"/>
          <c:order val="7"/>
          <c:spPr>
            <a:solidFill>
              <a:srgbClr val="CCCCFF"/>
            </a:solidFill>
            <a:ln w="12700">
              <a:solidFill>
                <a:srgbClr val="000000"/>
              </a:solidFill>
              <a:prstDash val="solid"/>
            </a:ln>
            <a:sp3d prstMaterial="flat"/>
          </c:spPr>
          <c:val>
            <c:numRef>
              <c:f>'Process Design'!$I$154:$I$160</c:f>
              <c:numCache>
                <c:formatCode>General</c:formatCode>
                <c:ptCount val="7"/>
                <c:pt idx="0">
                  <c:v>1</c:v>
                </c:pt>
                <c:pt idx="1">
                  <c:v>5</c:v>
                </c:pt>
                <c:pt idx="2">
                  <c:v>12</c:v>
                </c:pt>
                <c:pt idx="3">
                  <c:v>8</c:v>
                </c:pt>
                <c:pt idx="4">
                  <c:v>6</c:v>
                </c:pt>
                <c:pt idx="5">
                  <c:v>3</c:v>
                </c:pt>
                <c:pt idx="6">
                  <c:v>2</c:v>
                </c:pt>
              </c:numCache>
            </c:numRef>
          </c:val>
          <c:extLst>
            <c:ext xmlns:c16="http://schemas.microsoft.com/office/drawing/2014/chart" uri="{C3380CC4-5D6E-409C-BE32-E72D297353CC}">
              <c16:uniqueId val="{00000007-F6E3-4595-AB9C-4A57E64D8875}"/>
            </c:ext>
          </c:extLst>
        </c:ser>
        <c:bandFmts>
          <c:bandFmt>
            <c:idx val="0"/>
            <c:spPr>
              <a:solidFill>
                <a:srgbClr val="9999FF"/>
              </a:solidFill>
              <a:ln w="12700">
                <a:solidFill>
                  <a:srgbClr val="000000"/>
                </a:solidFill>
                <a:prstDash val="solid"/>
              </a:ln>
              <a:sp3d prstMaterial="flat"/>
            </c:spPr>
          </c:bandFmt>
          <c:bandFmt>
            <c:idx val="1"/>
            <c:spPr>
              <a:solidFill>
                <a:srgbClr val="993366"/>
              </a:solidFill>
              <a:ln w="12700">
                <a:solidFill>
                  <a:srgbClr val="000000"/>
                </a:solidFill>
                <a:prstDash val="solid"/>
              </a:ln>
              <a:sp3d prstMaterial="flat"/>
            </c:spPr>
          </c:bandFmt>
          <c:bandFmt>
            <c:idx val="2"/>
            <c:spPr>
              <a:solidFill>
                <a:srgbClr val="FFFFCC"/>
              </a:solidFill>
              <a:ln w="12700">
                <a:solidFill>
                  <a:srgbClr val="000000"/>
                </a:solidFill>
                <a:prstDash val="solid"/>
              </a:ln>
              <a:sp3d prstMaterial="flat"/>
            </c:spPr>
          </c:bandFmt>
          <c:bandFmt>
            <c:idx val="3"/>
            <c:spPr>
              <a:solidFill>
                <a:srgbClr val="CCFFFF"/>
              </a:solidFill>
              <a:ln w="12700">
                <a:solidFill>
                  <a:srgbClr val="000000"/>
                </a:solidFill>
                <a:prstDash val="solid"/>
              </a:ln>
              <a:sp3d prstMaterial="flat"/>
            </c:spPr>
          </c:bandFmt>
          <c:bandFmt>
            <c:idx val="4"/>
            <c:spPr>
              <a:solidFill>
                <a:srgbClr val="660066"/>
              </a:solidFill>
              <a:ln w="12700">
                <a:solidFill>
                  <a:srgbClr val="000000"/>
                </a:solidFill>
                <a:prstDash val="solid"/>
              </a:ln>
              <a:sp3d prstMaterial="flat"/>
            </c:spPr>
          </c:bandFmt>
          <c:bandFmt>
            <c:idx val="5"/>
            <c:spPr>
              <a:solidFill>
                <a:srgbClr val="FF8080"/>
              </a:solidFill>
              <a:ln w="12700">
                <a:solidFill>
                  <a:srgbClr val="000000"/>
                </a:solidFill>
                <a:prstDash val="solid"/>
              </a:ln>
              <a:sp3d prstMaterial="flat"/>
            </c:spPr>
          </c:bandFmt>
          <c:bandFmt>
            <c:idx val="6"/>
            <c:spPr>
              <a:solidFill>
                <a:srgbClr val="0066CC"/>
              </a:solidFill>
              <a:ln w="12700">
                <a:solidFill>
                  <a:srgbClr val="000000"/>
                </a:solidFill>
                <a:prstDash val="solid"/>
              </a:ln>
              <a:sp3d prstMaterial="flat"/>
            </c:spPr>
          </c:bandFmt>
          <c:bandFmt>
            <c:idx val="7"/>
            <c:spPr>
              <a:solidFill>
                <a:srgbClr val="CCCCFF"/>
              </a:solidFill>
              <a:ln w="12700">
                <a:solidFill>
                  <a:srgbClr val="000000"/>
                </a:solidFill>
                <a:prstDash val="solid"/>
              </a:ln>
              <a:sp3d prstMaterial="flat"/>
            </c:spPr>
          </c:bandFmt>
          <c:bandFmt>
            <c:idx val="8"/>
            <c:spPr>
              <a:solidFill>
                <a:srgbClr val="000080"/>
              </a:solidFill>
              <a:ln w="12700">
                <a:solidFill>
                  <a:srgbClr val="000000"/>
                </a:solidFill>
                <a:prstDash val="solid"/>
              </a:ln>
              <a:sp3d prstMaterial="flat"/>
            </c:spPr>
          </c:bandFmt>
          <c:bandFmt>
            <c:idx val="9"/>
            <c:spPr>
              <a:solidFill>
                <a:srgbClr val="FF00FF"/>
              </a:solidFill>
              <a:ln w="12700">
                <a:solidFill>
                  <a:srgbClr val="000000"/>
                </a:solidFill>
                <a:prstDash val="solid"/>
              </a:ln>
              <a:sp3d prstMaterial="flat"/>
            </c:spPr>
          </c:bandFmt>
        </c:bandFmts>
        <c:axId val="629145688"/>
        <c:axId val="629144904"/>
        <c:axId val="637135808"/>
      </c:surface3DChart>
      <c:catAx>
        <c:axId val="629145688"/>
        <c:scaling>
          <c:orientation val="minMax"/>
        </c:scaling>
        <c:delete val="0"/>
        <c:axPos val="b"/>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Flow (gpm)</a:t>
                </a:r>
              </a:p>
            </c:rich>
          </c:tx>
          <c:layout>
            <c:manualLayout>
              <c:xMode val="edge"/>
              <c:yMode val="edge"/>
              <c:x val="0.33220910623946037"/>
              <c:y val="0.5295958332311264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29144904"/>
        <c:crosses val="autoZero"/>
        <c:auto val="1"/>
        <c:lblAlgn val="ctr"/>
        <c:lblOffset val="100"/>
        <c:tickLblSkip val="1"/>
        <c:tickMarkSkip val="1"/>
        <c:noMultiLvlLbl val="1"/>
      </c:catAx>
      <c:valAx>
        <c:axId val="629144904"/>
        <c:scaling>
          <c:orientation val="minMax"/>
        </c:scaling>
        <c:delete val="0"/>
        <c:axPos val="l"/>
        <c:majorGridlines>
          <c:spPr>
            <a:ln w="3175">
              <a:solidFill>
                <a:srgbClr val="000000"/>
              </a:solidFill>
              <a:prstDash val="solid"/>
            </a:ln>
          </c:spPr>
        </c:majorGridlines>
        <c:title>
          <c:tx>
            <c:rich>
              <a:bodyPr rot="0" vert="horz"/>
              <a:lstStyle/>
              <a:p>
                <a:pPr algn="ctr">
                  <a:defRPr sz="1125" b="1" i="0" u="none" strike="noStrike" baseline="0">
                    <a:solidFill>
                      <a:srgbClr val="000000"/>
                    </a:solidFill>
                    <a:latin typeface="Arial"/>
                    <a:ea typeface="Arial"/>
                    <a:cs typeface="Arial"/>
                  </a:defRPr>
                </a:pPr>
                <a:r>
                  <a:rPr lang="en-US"/>
                  <a:t>Pressure (psig)</a:t>
                </a:r>
              </a:p>
            </c:rich>
          </c:tx>
          <c:layout>
            <c:manualLayout>
              <c:xMode val="edge"/>
              <c:yMode val="edge"/>
              <c:x val="3.5413153456998317E-2"/>
              <c:y val="0.247663878463790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29145688"/>
        <c:crosses val="autoZero"/>
        <c:crossBetween val="between"/>
      </c:valAx>
      <c:serAx>
        <c:axId val="637135808"/>
        <c:scaling>
          <c:orientation val="minMax"/>
        </c:scaling>
        <c:delete val="0"/>
        <c:axPos val="b"/>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Temperature (deg C)</a:t>
                </a:r>
              </a:p>
            </c:rich>
          </c:tx>
          <c:layout>
            <c:manualLayout>
              <c:xMode val="edge"/>
              <c:yMode val="edge"/>
              <c:x val="0.81281618887015172"/>
              <c:y val="0.419003769388639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29144904"/>
        <c:crosses val="autoZero"/>
        <c:tickLblSkip val="10"/>
        <c:tickMarkSkip val="2"/>
      </c:serAx>
      <c:spPr>
        <a:noFill/>
        <a:ln w="25400">
          <a:noFill/>
        </a:ln>
      </c:spPr>
    </c:plotArea>
    <c:legend>
      <c:legendPos val="r"/>
      <c:legendEntry>
        <c:idx val="0"/>
        <c:txPr>
          <a:bodyPr/>
          <a:lstStyle/>
          <a:p>
            <a:pPr rtl="0">
              <a:defRPr sz="755" b="0" i="0" u="none" strike="noStrike" baseline="0">
                <a:solidFill>
                  <a:srgbClr val="000000"/>
                </a:solidFill>
                <a:latin typeface="Arial"/>
                <a:ea typeface="Arial"/>
                <a:cs typeface="Arial"/>
              </a:defRPr>
            </a:pPr>
            <a:endParaRPr lang="en-US"/>
          </a:p>
        </c:txPr>
      </c:legendEntry>
      <c:legendEntry>
        <c:idx val="1"/>
        <c:txPr>
          <a:bodyPr/>
          <a:lstStyle/>
          <a:p>
            <a:pPr rtl="0">
              <a:defRPr sz="755" b="0" i="0" u="none" strike="noStrike" baseline="0">
                <a:solidFill>
                  <a:srgbClr val="000000"/>
                </a:solidFill>
                <a:latin typeface="Arial"/>
                <a:ea typeface="Arial"/>
                <a:cs typeface="Arial"/>
              </a:defRPr>
            </a:pPr>
            <a:endParaRPr lang="en-US"/>
          </a:p>
        </c:txPr>
      </c:legendEntry>
      <c:legendEntry>
        <c:idx val="2"/>
        <c:txPr>
          <a:bodyPr/>
          <a:lstStyle/>
          <a:p>
            <a:pPr rtl="0">
              <a:defRPr sz="755" b="0" i="0" u="none" strike="noStrike" baseline="0">
                <a:solidFill>
                  <a:srgbClr val="000000"/>
                </a:solidFill>
                <a:latin typeface="Arial"/>
                <a:ea typeface="Arial"/>
                <a:cs typeface="Arial"/>
              </a:defRPr>
            </a:pPr>
            <a:endParaRPr lang="en-US"/>
          </a:p>
        </c:txPr>
      </c:legendEntry>
      <c:legendEntry>
        <c:idx val="3"/>
        <c:txPr>
          <a:bodyPr/>
          <a:lstStyle/>
          <a:p>
            <a:pPr rtl="0">
              <a:defRPr sz="755" b="0" i="0" u="none" strike="noStrike" baseline="0">
                <a:solidFill>
                  <a:srgbClr val="000000"/>
                </a:solidFill>
                <a:latin typeface="Arial"/>
                <a:ea typeface="Arial"/>
                <a:cs typeface="Arial"/>
              </a:defRPr>
            </a:pPr>
            <a:endParaRPr lang="en-US"/>
          </a:p>
        </c:txPr>
      </c:legendEntry>
      <c:legendEntry>
        <c:idx val="4"/>
        <c:txPr>
          <a:bodyPr/>
          <a:lstStyle/>
          <a:p>
            <a:pPr rtl="0">
              <a:defRPr sz="755" b="0" i="0" u="none" strike="noStrike" baseline="0">
                <a:solidFill>
                  <a:srgbClr val="000000"/>
                </a:solidFill>
                <a:latin typeface="Arial"/>
                <a:ea typeface="Arial"/>
                <a:cs typeface="Arial"/>
              </a:defRPr>
            </a:pPr>
            <a:endParaRPr lang="en-US"/>
          </a:p>
        </c:txPr>
      </c:legendEntry>
      <c:legendEntry>
        <c:idx val="5"/>
        <c:txPr>
          <a:bodyPr/>
          <a:lstStyle/>
          <a:p>
            <a:pPr rtl="0">
              <a:defRPr sz="755" b="0" i="0" u="none" strike="noStrike" baseline="0">
                <a:solidFill>
                  <a:srgbClr val="000000"/>
                </a:solidFill>
                <a:latin typeface="Arial"/>
                <a:ea typeface="Arial"/>
                <a:cs typeface="Arial"/>
              </a:defRPr>
            </a:pPr>
            <a:endParaRPr lang="en-US"/>
          </a:p>
        </c:txPr>
      </c:legendEntry>
      <c:legendEntry>
        <c:idx val="6"/>
        <c:txPr>
          <a:bodyPr/>
          <a:lstStyle/>
          <a:p>
            <a:pPr rtl="0">
              <a:defRPr sz="755" b="0" i="0" u="none" strike="noStrike" baseline="0">
                <a:solidFill>
                  <a:srgbClr val="000000"/>
                </a:solidFill>
                <a:latin typeface="Arial"/>
                <a:ea typeface="Arial"/>
                <a:cs typeface="Arial"/>
              </a:defRPr>
            </a:pPr>
            <a:endParaRPr lang="en-US"/>
          </a:p>
        </c:txPr>
      </c:legendEntry>
      <c:legendEntry>
        <c:idx val="7"/>
        <c:txPr>
          <a:bodyPr/>
          <a:lstStyle/>
          <a:p>
            <a:pPr rtl="0">
              <a:defRPr sz="755" b="0" i="0" u="none" strike="noStrike" baseline="0">
                <a:solidFill>
                  <a:srgbClr val="000000"/>
                </a:solidFill>
                <a:latin typeface="Arial"/>
                <a:ea typeface="Arial"/>
                <a:cs typeface="Arial"/>
              </a:defRPr>
            </a:pPr>
            <a:endParaRPr lang="en-US"/>
          </a:p>
        </c:txPr>
      </c:legendEntry>
      <c:legendEntry>
        <c:idx val="8"/>
        <c:txPr>
          <a:bodyPr/>
          <a:lstStyle/>
          <a:p>
            <a:pPr rtl="0">
              <a:defRPr sz="755" b="0" i="0" u="none" strike="noStrike" baseline="0">
                <a:solidFill>
                  <a:srgbClr val="000000"/>
                </a:solidFill>
                <a:latin typeface="Arial"/>
                <a:ea typeface="Arial"/>
                <a:cs typeface="Arial"/>
              </a:defRPr>
            </a:pPr>
            <a:endParaRPr lang="en-US"/>
          </a:p>
        </c:txPr>
      </c:legendEntry>
      <c:legendEntry>
        <c:idx val="9"/>
        <c:txPr>
          <a:bodyPr/>
          <a:lstStyle/>
          <a:p>
            <a:pPr rtl="0">
              <a:defRPr sz="755" b="0" i="0" u="none" strike="noStrike" baseline="0">
                <a:solidFill>
                  <a:srgbClr val="000000"/>
                </a:solidFill>
                <a:latin typeface="Arial"/>
                <a:ea typeface="Arial"/>
                <a:cs typeface="Arial"/>
              </a:defRPr>
            </a:pPr>
            <a:endParaRPr lang="en-US"/>
          </a:p>
        </c:txPr>
      </c:legendEntry>
      <c:layout>
        <c:manualLayout>
          <c:xMode val="edge"/>
          <c:yMode val="edge"/>
          <c:x val="0.85497470489038785"/>
          <c:y val="0.14485997661507263"/>
          <c:w val="8.6003372681281665E-2"/>
          <c:h val="0.17757042051986491"/>
        </c:manualLayout>
      </c:layout>
      <c:overlay val="0"/>
      <c:spPr>
        <a:solidFill>
          <a:srgbClr val="FFFFFF"/>
        </a:solidFill>
        <a:ln w="3175">
          <a:solidFill>
            <a:srgbClr val="000000"/>
          </a:solidFill>
          <a:prstDash val="solid"/>
        </a:ln>
      </c:spPr>
      <c:txPr>
        <a:bodyPr/>
        <a:lstStyle/>
        <a:p>
          <a:pPr rtl="0">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PROCESS RESPONSE SURFACE</a:t>
            </a:r>
          </a:p>
        </c:rich>
      </c:tx>
      <c:layout>
        <c:manualLayout>
          <c:xMode val="edge"/>
          <c:yMode val="edge"/>
          <c:x val="0.29848229342327148"/>
          <c:y val="2.8037383177570093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26138279932546377"/>
          <c:y val="6.2305390724467493E-3"/>
          <c:w val="0.55817875210792578"/>
          <c:h val="0.52648055162175034"/>
        </c:manualLayout>
      </c:layout>
      <c:surface3DChart>
        <c:wireframe val="0"/>
        <c:ser>
          <c:idx val="0"/>
          <c:order val="0"/>
          <c:spPr>
            <a:solidFill>
              <a:srgbClr val="9999FF"/>
            </a:solidFill>
            <a:ln w="12700">
              <a:solidFill>
                <a:srgbClr val="000000"/>
              </a:solidFill>
              <a:prstDash val="solid"/>
            </a:ln>
            <a:sp3d prstMaterial="flat"/>
          </c:spPr>
          <c:val>
            <c:numRef>
              <c:f>'Process Design'!$B$154:$B$160</c:f>
              <c:numCache>
                <c:formatCode>General</c:formatCode>
                <c:ptCount val="7"/>
                <c:pt idx="0">
                  <c:v>4</c:v>
                </c:pt>
                <c:pt idx="1">
                  <c:v>8</c:v>
                </c:pt>
                <c:pt idx="2">
                  <c:v>10</c:v>
                </c:pt>
                <c:pt idx="3">
                  <c:v>9</c:v>
                </c:pt>
                <c:pt idx="4">
                  <c:v>5</c:v>
                </c:pt>
                <c:pt idx="5">
                  <c:v>3</c:v>
                </c:pt>
                <c:pt idx="6">
                  <c:v>1</c:v>
                </c:pt>
              </c:numCache>
            </c:numRef>
          </c:val>
          <c:extLst>
            <c:ext xmlns:c16="http://schemas.microsoft.com/office/drawing/2014/chart" uri="{C3380CC4-5D6E-409C-BE32-E72D297353CC}">
              <c16:uniqueId val="{00000000-9AAD-4779-8497-C5EE8D9F1703}"/>
            </c:ext>
          </c:extLst>
        </c:ser>
        <c:ser>
          <c:idx val="1"/>
          <c:order val="1"/>
          <c:spPr>
            <a:solidFill>
              <a:srgbClr val="993366"/>
            </a:solidFill>
            <a:ln w="12700">
              <a:solidFill>
                <a:srgbClr val="000000"/>
              </a:solidFill>
              <a:prstDash val="solid"/>
            </a:ln>
            <a:sp3d prstMaterial="flat"/>
          </c:spPr>
          <c:val>
            <c:numRef>
              <c:f>'Process Design'!$C$154:$C$160</c:f>
              <c:numCache>
                <c:formatCode>General</c:formatCode>
                <c:ptCount val="7"/>
                <c:pt idx="0">
                  <c:v>7</c:v>
                </c:pt>
                <c:pt idx="1">
                  <c:v>12</c:v>
                </c:pt>
                <c:pt idx="2">
                  <c:v>17</c:v>
                </c:pt>
                <c:pt idx="3">
                  <c:v>15</c:v>
                </c:pt>
                <c:pt idx="4">
                  <c:v>13</c:v>
                </c:pt>
                <c:pt idx="5">
                  <c:v>9</c:v>
                </c:pt>
                <c:pt idx="6">
                  <c:v>3</c:v>
                </c:pt>
              </c:numCache>
            </c:numRef>
          </c:val>
          <c:extLst>
            <c:ext xmlns:c16="http://schemas.microsoft.com/office/drawing/2014/chart" uri="{C3380CC4-5D6E-409C-BE32-E72D297353CC}">
              <c16:uniqueId val="{00000001-9AAD-4779-8497-C5EE8D9F1703}"/>
            </c:ext>
          </c:extLst>
        </c:ser>
        <c:ser>
          <c:idx val="2"/>
          <c:order val="2"/>
          <c:spPr>
            <a:solidFill>
              <a:srgbClr val="FFFFCC"/>
            </a:solidFill>
            <a:ln w="12700">
              <a:solidFill>
                <a:srgbClr val="000000"/>
              </a:solidFill>
              <a:prstDash val="solid"/>
            </a:ln>
            <a:sp3d prstMaterial="flat"/>
          </c:spPr>
          <c:val>
            <c:numRef>
              <c:f>'Process Design'!$D$154:$D$160</c:f>
              <c:numCache>
                <c:formatCode>General</c:formatCode>
                <c:ptCount val="7"/>
                <c:pt idx="0">
                  <c:v>9</c:v>
                </c:pt>
                <c:pt idx="1">
                  <c:v>15</c:v>
                </c:pt>
                <c:pt idx="2">
                  <c:v>19</c:v>
                </c:pt>
                <c:pt idx="3">
                  <c:v>16</c:v>
                </c:pt>
                <c:pt idx="4">
                  <c:v>13</c:v>
                </c:pt>
                <c:pt idx="5">
                  <c:v>8</c:v>
                </c:pt>
                <c:pt idx="6">
                  <c:v>4</c:v>
                </c:pt>
              </c:numCache>
            </c:numRef>
          </c:val>
          <c:extLst>
            <c:ext xmlns:c16="http://schemas.microsoft.com/office/drawing/2014/chart" uri="{C3380CC4-5D6E-409C-BE32-E72D297353CC}">
              <c16:uniqueId val="{00000002-9AAD-4779-8497-C5EE8D9F1703}"/>
            </c:ext>
          </c:extLst>
        </c:ser>
        <c:ser>
          <c:idx val="3"/>
          <c:order val="3"/>
          <c:spPr>
            <a:solidFill>
              <a:srgbClr val="CCFFFF"/>
            </a:solidFill>
            <a:ln w="12700">
              <a:solidFill>
                <a:srgbClr val="000000"/>
              </a:solidFill>
              <a:prstDash val="solid"/>
            </a:ln>
            <a:sp3d prstMaterial="flat"/>
          </c:spPr>
          <c:val>
            <c:numRef>
              <c:f>'Process Design'!$E$154:$E$160</c:f>
              <c:numCache>
                <c:formatCode>General</c:formatCode>
                <c:ptCount val="7"/>
                <c:pt idx="0">
                  <c:v>11</c:v>
                </c:pt>
                <c:pt idx="1">
                  <c:v>16</c:v>
                </c:pt>
                <c:pt idx="2">
                  <c:v>20</c:v>
                </c:pt>
                <c:pt idx="3">
                  <c:v>18</c:v>
                </c:pt>
                <c:pt idx="4">
                  <c:v>14</c:v>
                </c:pt>
                <c:pt idx="5">
                  <c:v>10</c:v>
                </c:pt>
                <c:pt idx="6">
                  <c:v>6</c:v>
                </c:pt>
              </c:numCache>
            </c:numRef>
          </c:val>
          <c:extLst>
            <c:ext xmlns:c16="http://schemas.microsoft.com/office/drawing/2014/chart" uri="{C3380CC4-5D6E-409C-BE32-E72D297353CC}">
              <c16:uniqueId val="{00000003-9AAD-4779-8497-C5EE8D9F1703}"/>
            </c:ext>
          </c:extLst>
        </c:ser>
        <c:ser>
          <c:idx val="4"/>
          <c:order val="4"/>
          <c:spPr>
            <a:solidFill>
              <a:srgbClr val="660066"/>
            </a:solidFill>
            <a:ln w="12700">
              <a:solidFill>
                <a:srgbClr val="000000"/>
              </a:solidFill>
              <a:prstDash val="solid"/>
            </a:ln>
            <a:sp3d prstMaterial="flat"/>
          </c:spPr>
          <c:val>
            <c:numRef>
              <c:f>'Process Design'!$F$154:$F$160</c:f>
              <c:numCache>
                <c:formatCode>General</c:formatCode>
                <c:ptCount val="7"/>
                <c:pt idx="0">
                  <c:v>9</c:v>
                </c:pt>
                <c:pt idx="1">
                  <c:v>15</c:v>
                </c:pt>
                <c:pt idx="2">
                  <c:v>19</c:v>
                </c:pt>
                <c:pt idx="3">
                  <c:v>17</c:v>
                </c:pt>
                <c:pt idx="4">
                  <c:v>15</c:v>
                </c:pt>
                <c:pt idx="5">
                  <c:v>7</c:v>
                </c:pt>
                <c:pt idx="6">
                  <c:v>4</c:v>
                </c:pt>
              </c:numCache>
            </c:numRef>
          </c:val>
          <c:extLst>
            <c:ext xmlns:c16="http://schemas.microsoft.com/office/drawing/2014/chart" uri="{C3380CC4-5D6E-409C-BE32-E72D297353CC}">
              <c16:uniqueId val="{00000004-9AAD-4779-8497-C5EE8D9F1703}"/>
            </c:ext>
          </c:extLst>
        </c:ser>
        <c:ser>
          <c:idx val="5"/>
          <c:order val="5"/>
          <c:spPr>
            <a:solidFill>
              <a:srgbClr val="FF8080"/>
            </a:solidFill>
            <a:ln w="12700">
              <a:solidFill>
                <a:srgbClr val="000000"/>
              </a:solidFill>
              <a:prstDash val="solid"/>
            </a:ln>
            <a:sp3d prstMaterial="flat"/>
          </c:spPr>
          <c:val>
            <c:numRef>
              <c:f>'Process Design'!$G$154:$G$160</c:f>
              <c:numCache>
                <c:formatCode>General</c:formatCode>
                <c:ptCount val="7"/>
                <c:pt idx="0">
                  <c:v>5</c:v>
                </c:pt>
                <c:pt idx="1">
                  <c:v>10</c:v>
                </c:pt>
                <c:pt idx="2">
                  <c:v>17</c:v>
                </c:pt>
                <c:pt idx="3">
                  <c:v>15</c:v>
                </c:pt>
                <c:pt idx="4">
                  <c:v>13</c:v>
                </c:pt>
                <c:pt idx="5">
                  <c:v>6</c:v>
                </c:pt>
                <c:pt idx="6">
                  <c:v>3</c:v>
                </c:pt>
              </c:numCache>
            </c:numRef>
          </c:val>
          <c:extLst>
            <c:ext xmlns:c16="http://schemas.microsoft.com/office/drawing/2014/chart" uri="{C3380CC4-5D6E-409C-BE32-E72D297353CC}">
              <c16:uniqueId val="{00000005-9AAD-4779-8497-C5EE8D9F1703}"/>
            </c:ext>
          </c:extLst>
        </c:ser>
        <c:ser>
          <c:idx val="6"/>
          <c:order val="6"/>
          <c:spPr>
            <a:solidFill>
              <a:srgbClr val="0066CC"/>
            </a:solidFill>
            <a:ln w="12700">
              <a:solidFill>
                <a:srgbClr val="000000"/>
              </a:solidFill>
              <a:prstDash val="solid"/>
            </a:ln>
            <a:sp3d prstMaterial="flat"/>
          </c:spPr>
          <c:val>
            <c:numRef>
              <c:f>'Process Design'!$H$154:$H$160</c:f>
              <c:numCache>
                <c:formatCode>General</c:formatCode>
                <c:ptCount val="7"/>
                <c:pt idx="0">
                  <c:v>3</c:v>
                </c:pt>
                <c:pt idx="1">
                  <c:v>8</c:v>
                </c:pt>
                <c:pt idx="2">
                  <c:v>15</c:v>
                </c:pt>
                <c:pt idx="3">
                  <c:v>11</c:v>
                </c:pt>
                <c:pt idx="4">
                  <c:v>10</c:v>
                </c:pt>
                <c:pt idx="5">
                  <c:v>4</c:v>
                </c:pt>
                <c:pt idx="6">
                  <c:v>2</c:v>
                </c:pt>
              </c:numCache>
            </c:numRef>
          </c:val>
          <c:extLst>
            <c:ext xmlns:c16="http://schemas.microsoft.com/office/drawing/2014/chart" uri="{C3380CC4-5D6E-409C-BE32-E72D297353CC}">
              <c16:uniqueId val="{00000006-9AAD-4779-8497-C5EE8D9F1703}"/>
            </c:ext>
          </c:extLst>
        </c:ser>
        <c:ser>
          <c:idx val="7"/>
          <c:order val="7"/>
          <c:spPr>
            <a:solidFill>
              <a:srgbClr val="CCCCFF"/>
            </a:solidFill>
            <a:ln w="12700">
              <a:solidFill>
                <a:srgbClr val="000000"/>
              </a:solidFill>
              <a:prstDash val="solid"/>
            </a:ln>
            <a:sp3d prstMaterial="flat"/>
          </c:spPr>
          <c:val>
            <c:numRef>
              <c:f>'Process Design'!$I$154:$I$160</c:f>
              <c:numCache>
                <c:formatCode>General</c:formatCode>
                <c:ptCount val="7"/>
                <c:pt idx="0">
                  <c:v>1</c:v>
                </c:pt>
                <c:pt idx="1">
                  <c:v>5</c:v>
                </c:pt>
                <c:pt idx="2">
                  <c:v>12</c:v>
                </c:pt>
                <c:pt idx="3">
                  <c:v>8</c:v>
                </c:pt>
                <c:pt idx="4">
                  <c:v>6</c:v>
                </c:pt>
                <c:pt idx="5">
                  <c:v>3</c:v>
                </c:pt>
                <c:pt idx="6">
                  <c:v>2</c:v>
                </c:pt>
              </c:numCache>
            </c:numRef>
          </c:val>
          <c:extLst>
            <c:ext xmlns:c16="http://schemas.microsoft.com/office/drawing/2014/chart" uri="{C3380CC4-5D6E-409C-BE32-E72D297353CC}">
              <c16:uniqueId val="{00000007-9AAD-4779-8497-C5EE8D9F1703}"/>
            </c:ext>
          </c:extLst>
        </c:ser>
        <c:bandFmts>
          <c:bandFmt>
            <c:idx val="0"/>
            <c:spPr>
              <a:solidFill>
                <a:srgbClr val="9999FF"/>
              </a:solidFill>
              <a:ln w="12700">
                <a:solidFill>
                  <a:srgbClr val="000000"/>
                </a:solidFill>
                <a:prstDash val="solid"/>
              </a:ln>
              <a:sp3d prstMaterial="flat"/>
            </c:spPr>
          </c:bandFmt>
          <c:bandFmt>
            <c:idx val="1"/>
            <c:spPr>
              <a:solidFill>
                <a:srgbClr val="993366"/>
              </a:solidFill>
              <a:ln w="12700">
                <a:solidFill>
                  <a:srgbClr val="000000"/>
                </a:solidFill>
                <a:prstDash val="solid"/>
              </a:ln>
              <a:sp3d prstMaterial="flat"/>
            </c:spPr>
          </c:bandFmt>
          <c:bandFmt>
            <c:idx val="2"/>
            <c:spPr>
              <a:solidFill>
                <a:srgbClr val="FFFFCC"/>
              </a:solidFill>
              <a:ln w="12700">
                <a:solidFill>
                  <a:srgbClr val="000000"/>
                </a:solidFill>
                <a:prstDash val="solid"/>
              </a:ln>
              <a:sp3d prstMaterial="flat"/>
            </c:spPr>
          </c:bandFmt>
          <c:bandFmt>
            <c:idx val="3"/>
            <c:spPr>
              <a:solidFill>
                <a:srgbClr val="CCFFFF"/>
              </a:solidFill>
              <a:ln w="12700">
                <a:solidFill>
                  <a:srgbClr val="000000"/>
                </a:solidFill>
                <a:prstDash val="solid"/>
              </a:ln>
              <a:sp3d prstMaterial="flat"/>
            </c:spPr>
          </c:bandFmt>
          <c:bandFmt>
            <c:idx val="4"/>
            <c:spPr>
              <a:solidFill>
                <a:srgbClr val="660066"/>
              </a:solidFill>
              <a:ln w="12700">
                <a:solidFill>
                  <a:srgbClr val="000000"/>
                </a:solidFill>
                <a:prstDash val="solid"/>
              </a:ln>
              <a:sp3d prstMaterial="flat"/>
            </c:spPr>
          </c:bandFmt>
          <c:bandFmt>
            <c:idx val="5"/>
            <c:spPr>
              <a:solidFill>
                <a:srgbClr val="FF8080"/>
              </a:solidFill>
              <a:ln w="12700">
                <a:solidFill>
                  <a:srgbClr val="000000"/>
                </a:solidFill>
                <a:prstDash val="solid"/>
              </a:ln>
              <a:sp3d prstMaterial="flat"/>
            </c:spPr>
          </c:bandFmt>
          <c:bandFmt>
            <c:idx val="6"/>
            <c:spPr>
              <a:solidFill>
                <a:srgbClr val="0066CC"/>
              </a:solidFill>
              <a:ln w="12700">
                <a:solidFill>
                  <a:srgbClr val="000000"/>
                </a:solidFill>
                <a:prstDash val="solid"/>
              </a:ln>
              <a:sp3d prstMaterial="flat"/>
            </c:spPr>
          </c:bandFmt>
          <c:bandFmt>
            <c:idx val="7"/>
            <c:spPr>
              <a:solidFill>
                <a:srgbClr val="CCCCFF"/>
              </a:solidFill>
              <a:ln w="12700">
                <a:solidFill>
                  <a:srgbClr val="000000"/>
                </a:solidFill>
                <a:prstDash val="solid"/>
              </a:ln>
              <a:sp3d prstMaterial="flat"/>
            </c:spPr>
          </c:bandFmt>
          <c:bandFmt>
            <c:idx val="8"/>
            <c:spPr>
              <a:solidFill>
                <a:srgbClr val="000080"/>
              </a:solidFill>
              <a:ln w="12700">
                <a:solidFill>
                  <a:srgbClr val="000000"/>
                </a:solidFill>
                <a:prstDash val="solid"/>
              </a:ln>
              <a:sp3d prstMaterial="flat"/>
            </c:spPr>
          </c:bandFmt>
          <c:bandFmt>
            <c:idx val="9"/>
            <c:spPr>
              <a:solidFill>
                <a:srgbClr val="FF00FF"/>
              </a:solidFill>
              <a:ln w="12700">
                <a:solidFill>
                  <a:srgbClr val="000000"/>
                </a:solidFill>
                <a:prstDash val="solid"/>
              </a:ln>
              <a:sp3d prstMaterial="flat"/>
            </c:spPr>
          </c:bandFmt>
        </c:bandFmts>
        <c:axId val="629146864"/>
        <c:axId val="629147256"/>
        <c:axId val="629160416"/>
      </c:surface3DChart>
      <c:catAx>
        <c:axId val="629146864"/>
        <c:scaling>
          <c:orientation val="minMax"/>
        </c:scaling>
        <c:delete val="0"/>
        <c:axPos val="b"/>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Flow (gpm)</a:t>
                </a:r>
              </a:p>
            </c:rich>
          </c:tx>
          <c:layout>
            <c:manualLayout>
              <c:xMode val="edge"/>
              <c:yMode val="edge"/>
              <c:x val="0.33895446880269814"/>
              <c:y val="0.5389416276236498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629147256"/>
        <c:crosses val="autoZero"/>
        <c:auto val="1"/>
        <c:lblAlgn val="ctr"/>
        <c:lblOffset val="100"/>
        <c:tickLblSkip val="1"/>
        <c:tickMarkSkip val="1"/>
        <c:noMultiLvlLbl val="1"/>
      </c:catAx>
      <c:valAx>
        <c:axId val="629147256"/>
        <c:scaling>
          <c:orientation val="minMax"/>
        </c:scaling>
        <c:delete val="0"/>
        <c:axPos val="l"/>
        <c:majorGridlines>
          <c:spPr>
            <a:ln w="3175">
              <a:solidFill>
                <a:srgbClr val="000000"/>
              </a:solidFill>
              <a:prstDash val="solid"/>
            </a:ln>
          </c:spPr>
        </c:majorGridlines>
        <c:title>
          <c:tx>
            <c:rich>
              <a:bodyPr rot="0" vert="horz"/>
              <a:lstStyle/>
              <a:p>
                <a:pPr algn="ctr">
                  <a:defRPr sz="1075" b="1" i="0" u="none" strike="noStrike" baseline="0">
                    <a:solidFill>
                      <a:srgbClr val="000000"/>
                    </a:solidFill>
                    <a:latin typeface="Arial"/>
                    <a:ea typeface="Arial"/>
                    <a:cs typeface="Arial"/>
                  </a:defRPr>
                </a:pPr>
                <a:r>
                  <a:rPr lang="en-US"/>
                  <a:t>Pressure (psig)</a:t>
                </a:r>
              </a:p>
            </c:rich>
          </c:tx>
          <c:layout>
            <c:manualLayout>
              <c:xMode val="edge"/>
              <c:yMode val="edge"/>
              <c:x val="3.3726812816188868E-2"/>
              <c:y val="0.257009672856313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629146864"/>
        <c:crosses val="autoZero"/>
        <c:crossBetween val="between"/>
      </c:valAx>
      <c:serAx>
        <c:axId val="629160416"/>
        <c:scaling>
          <c:orientation val="minMax"/>
        </c:scaling>
        <c:delete val="0"/>
        <c:axPos val="b"/>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Temperature (deg C)</a:t>
                </a:r>
              </a:p>
            </c:rich>
          </c:tx>
          <c:layout>
            <c:manualLayout>
              <c:xMode val="edge"/>
              <c:yMode val="edge"/>
              <c:x val="0.81956155143338949"/>
              <c:y val="0.4299071961799167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629147256"/>
        <c:crosses val="autoZero"/>
        <c:tickLblSkip val="8"/>
        <c:tickMarkSkip val="2"/>
      </c:serAx>
      <c:spPr>
        <a:noFill/>
        <a:ln w="25400">
          <a:noFill/>
        </a:ln>
      </c:spPr>
    </c:plotArea>
    <c:legend>
      <c:legendPos val="r"/>
      <c:legendEntry>
        <c:idx val="0"/>
        <c:txPr>
          <a:bodyPr/>
          <a:lstStyle/>
          <a:p>
            <a:pPr rtl="0">
              <a:defRPr sz="755" b="0" i="0" u="none" strike="noStrike" baseline="0">
                <a:solidFill>
                  <a:srgbClr val="000000"/>
                </a:solidFill>
                <a:latin typeface="Arial"/>
                <a:ea typeface="Arial"/>
                <a:cs typeface="Arial"/>
              </a:defRPr>
            </a:pPr>
            <a:endParaRPr lang="en-US"/>
          </a:p>
        </c:txPr>
      </c:legendEntry>
      <c:legendEntry>
        <c:idx val="1"/>
        <c:txPr>
          <a:bodyPr/>
          <a:lstStyle/>
          <a:p>
            <a:pPr rtl="0">
              <a:defRPr sz="755" b="0" i="0" u="none" strike="noStrike" baseline="0">
                <a:solidFill>
                  <a:srgbClr val="000000"/>
                </a:solidFill>
                <a:latin typeface="Arial"/>
                <a:ea typeface="Arial"/>
                <a:cs typeface="Arial"/>
              </a:defRPr>
            </a:pPr>
            <a:endParaRPr lang="en-US"/>
          </a:p>
        </c:txPr>
      </c:legendEntry>
      <c:legendEntry>
        <c:idx val="2"/>
        <c:txPr>
          <a:bodyPr/>
          <a:lstStyle/>
          <a:p>
            <a:pPr rtl="0">
              <a:defRPr sz="755" b="0" i="0" u="none" strike="noStrike" baseline="0">
                <a:solidFill>
                  <a:srgbClr val="000000"/>
                </a:solidFill>
                <a:latin typeface="Arial"/>
                <a:ea typeface="Arial"/>
                <a:cs typeface="Arial"/>
              </a:defRPr>
            </a:pPr>
            <a:endParaRPr lang="en-US"/>
          </a:p>
        </c:txPr>
      </c:legendEntry>
      <c:legendEntry>
        <c:idx val="3"/>
        <c:txPr>
          <a:bodyPr/>
          <a:lstStyle/>
          <a:p>
            <a:pPr rtl="0">
              <a:defRPr sz="755" b="0" i="0" u="none" strike="noStrike" baseline="0">
                <a:solidFill>
                  <a:srgbClr val="000000"/>
                </a:solidFill>
                <a:latin typeface="Arial"/>
                <a:ea typeface="Arial"/>
                <a:cs typeface="Arial"/>
              </a:defRPr>
            </a:pPr>
            <a:endParaRPr lang="en-US"/>
          </a:p>
        </c:txPr>
      </c:legendEntry>
      <c:legendEntry>
        <c:idx val="4"/>
        <c:txPr>
          <a:bodyPr/>
          <a:lstStyle/>
          <a:p>
            <a:pPr rtl="0">
              <a:defRPr sz="755" b="0" i="0" u="none" strike="noStrike" baseline="0">
                <a:solidFill>
                  <a:srgbClr val="000000"/>
                </a:solidFill>
                <a:latin typeface="Arial"/>
                <a:ea typeface="Arial"/>
                <a:cs typeface="Arial"/>
              </a:defRPr>
            </a:pPr>
            <a:endParaRPr lang="en-US"/>
          </a:p>
        </c:txPr>
      </c:legendEntry>
      <c:legendEntry>
        <c:idx val="5"/>
        <c:txPr>
          <a:bodyPr/>
          <a:lstStyle/>
          <a:p>
            <a:pPr rtl="0">
              <a:defRPr sz="755" b="0" i="0" u="none" strike="noStrike" baseline="0">
                <a:solidFill>
                  <a:srgbClr val="000000"/>
                </a:solidFill>
                <a:latin typeface="Arial"/>
                <a:ea typeface="Arial"/>
                <a:cs typeface="Arial"/>
              </a:defRPr>
            </a:pPr>
            <a:endParaRPr lang="en-US"/>
          </a:p>
        </c:txPr>
      </c:legendEntry>
      <c:legendEntry>
        <c:idx val="6"/>
        <c:txPr>
          <a:bodyPr/>
          <a:lstStyle/>
          <a:p>
            <a:pPr rtl="0">
              <a:defRPr sz="755" b="0" i="0" u="none" strike="noStrike" baseline="0">
                <a:solidFill>
                  <a:srgbClr val="000000"/>
                </a:solidFill>
                <a:latin typeface="Arial"/>
                <a:ea typeface="Arial"/>
                <a:cs typeface="Arial"/>
              </a:defRPr>
            </a:pPr>
            <a:endParaRPr lang="en-US"/>
          </a:p>
        </c:txPr>
      </c:legendEntry>
      <c:legendEntry>
        <c:idx val="7"/>
        <c:txPr>
          <a:bodyPr/>
          <a:lstStyle/>
          <a:p>
            <a:pPr rtl="0">
              <a:defRPr sz="755" b="0" i="0" u="none" strike="noStrike" baseline="0">
                <a:solidFill>
                  <a:srgbClr val="000000"/>
                </a:solidFill>
                <a:latin typeface="Arial"/>
                <a:ea typeface="Arial"/>
                <a:cs typeface="Arial"/>
              </a:defRPr>
            </a:pPr>
            <a:endParaRPr lang="en-US"/>
          </a:p>
        </c:txPr>
      </c:legendEntry>
      <c:legendEntry>
        <c:idx val="8"/>
        <c:txPr>
          <a:bodyPr/>
          <a:lstStyle/>
          <a:p>
            <a:pPr rtl="0">
              <a:defRPr sz="755" b="0" i="0" u="none" strike="noStrike" baseline="0">
                <a:solidFill>
                  <a:srgbClr val="000000"/>
                </a:solidFill>
                <a:latin typeface="Arial"/>
                <a:ea typeface="Arial"/>
                <a:cs typeface="Arial"/>
              </a:defRPr>
            </a:pPr>
            <a:endParaRPr lang="en-US"/>
          </a:p>
        </c:txPr>
      </c:legendEntry>
      <c:legendEntry>
        <c:idx val="9"/>
        <c:txPr>
          <a:bodyPr/>
          <a:lstStyle/>
          <a:p>
            <a:pPr rtl="0">
              <a:defRPr sz="755" b="0" i="0" u="none" strike="noStrike" baseline="0">
                <a:solidFill>
                  <a:srgbClr val="000000"/>
                </a:solidFill>
                <a:latin typeface="Arial"/>
                <a:ea typeface="Arial"/>
                <a:cs typeface="Arial"/>
              </a:defRPr>
            </a:pPr>
            <a:endParaRPr lang="en-US"/>
          </a:p>
        </c:txPr>
      </c:legendEntry>
      <c:layout>
        <c:manualLayout>
          <c:xMode val="edge"/>
          <c:yMode val="edge"/>
          <c:x val="0.85497470489038785"/>
          <c:y val="0.14330234421631874"/>
          <c:w val="8.6003372681281665E-2"/>
          <c:h val="0.17757042051986491"/>
        </c:manualLayout>
      </c:layout>
      <c:overlay val="0"/>
      <c:spPr>
        <a:solidFill>
          <a:srgbClr val="FFFFFF"/>
        </a:solidFill>
        <a:ln w="3175">
          <a:solidFill>
            <a:srgbClr val="000000"/>
          </a:solidFill>
          <a:prstDash val="solid"/>
        </a:ln>
      </c:spPr>
      <c:txPr>
        <a:bodyPr/>
        <a:lstStyle/>
        <a:p>
          <a:pPr rtl="0">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GEARBOX FAILURES</a:t>
            </a:r>
          </a:p>
        </c:rich>
      </c:tx>
      <c:layout>
        <c:manualLayout>
          <c:xMode val="edge"/>
          <c:yMode val="edge"/>
          <c:x val="0.3190351340130741"/>
          <c:y val="3.8327526132404179E-2"/>
        </c:manualLayout>
      </c:layout>
      <c:overlay val="0"/>
      <c:spPr>
        <a:noFill/>
        <a:ln w="25400">
          <a:noFill/>
        </a:ln>
      </c:spPr>
    </c:title>
    <c:autoTitleDeleted val="0"/>
    <c:plotArea>
      <c:layout>
        <c:manualLayout>
          <c:layoutTarget val="inner"/>
          <c:xMode val="edge"/>
          <c:yMode val="edge"/>
          <c:x val="0.1581771507639059"/>
          <c:y val="0.20557491289198607"/>
          <c:w val="0.78284284784848335"/>
          <c:h val="0.57491289198606277"/>
        </c:manualLayout>
      </c:layout>
      <c:scatterChart>
        <c:scatterStyle val="lineMarker"/>
        <c:varyColors val="0"/>
        <c:ser>
          <c:idx val="0"/>
          <c:order val="0"/>
          <c:tx>
            <c:strRef>
              <c:f>Reliability!$E$17</c:f>
              <c:strCache>
                <c:ptCount val="1"/>
                <c:pt idx="0">
                  <c:v>FAILED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Reliability!$D$19:$D$28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Reliability!$E$19:$E$28</c:f>
              <c:numCache>
                <c:formatCode>General</c:formatCode>
                <c:ptCount val="10"/>
                <c:pt idx="0">
                  <c:v>10</c:v>
                </c:pt>
                <c:pt idx="1">
                  <c:v>1</c:v>
                </c:pt>
                <c:pt idx="2">
                  <c:v>1</c:v>
                </c:pt>
                <c:pt idx="3">
                  <c:v>1</c:v>
                </c:pt>
                <c:pt idx="4">
                  <c:v>1</c:v>
                </c:pt>
                <c:pt idx="5">
                  <c:v>1</c:v>
                </c:pt>
                <c:pt idx="6">
                  <c:v>1</c:v>
                </c:pt>
                <c:pt idx="7">
                  <c:v>2</c:v>
                </c:pt>
                <c:pt idx="8">
                  <c:v>4</c:v>
                </c:pt>
                <c:pt idx="9">
                  <c:v>8</c:v>
                </c:pt>
              </c:numCache>
            </c:numRef>
          </c:yVal>
          <c:smooth val="1"/>
          <c:extLst>
            <c:ext xmlns:c16="http://schemas.microsoft.com/office/drawing/2014/chart" uri="{C3380CC4-5D6E-409C-BE32-E72D297353CC}">
              <c16:uniqueId val="{00000000-BACF-4196-BEB1-218813994EE0}"/>
            </c:ext>
          </c:extLst>
        </c:ser>
        <c:dLbls>
          <c:showLegendKey val="0"/>
          <c:showVal val="0"/>
          <c:showCatName val="0"/>
          <c:showSerName val="0"/>
          <c:showPercent val="0"/>
          <c:showBubbleSize val="0"/>
        </c:dLbls>
        <c:axId val="629149216"/>
        <c:axId val="629148824"/>
      </c:scatterChart>
      <c:valAx>
        <c:axId val="62914921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YEARS</a:t>
                </a:r>
              </a:p>
            </c:rich>
          </c:tx>
          <c:layout>
            <c:manualLayout>
              <c:xMode val="edge"/>
              <c:yMode val="edge"/>
              <c:x val="0.49866008035858789"/>
              <c:y val="0.874564459930313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29148824"/>
        <c:crosses val="autoZero"/>
        <c:crossBetween val="midCat"/>
        <c:majorUnit val="1"/>
      </c:valAx>
      <c:valAx>
        <c:axId val="629148824"/>
        <c:scaling>
          <c:orientation val="minMax"/>
          <c:min val="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NUMBER OF FAILURES</a:t>
                </a:r>
              </a:p>
            </c:rich>
          </c:tx>
          <c:layout>
            <c:manualLayout>
              <c:xMode val="edge"/>
              <c:yMode val="edge"/>
              <c:x val="4.2895442359249331E-2"/>
              <c:y val="0.28571428571428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291492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GEARBOX FAILURES</a:t>
            </a:r>
          </a:p>
        </c:rich>
      </c:tx>
      <c:layout>
        <c:manualLayout>
          <c:xMode val="edge"/>
          <c:yMode val="edge"/>
          <c:x val="0.3472584856396867"/>
          <c:y val="3.9130434782608699E-2"/>
        </c:manualLayout>
      </c:layout>
      <c:overlay val="0"/>
      <c:spPr>
        <a:noFill/>
        <a:ln w="25400">
          <a:noFill/>
        </a:ln>
      </c:spPr>
    </c:title>
    <c:autoTitleDeleted val="0"/>
    <c:plotArea>
      <c:layout>
        <c:manualLayout>
          <c:layoutTarget val="inner"/>
          <c:xMode val="edge"/>
          <c:yMode val="edge"/>
          <c:x val="0.15926892950391644"/>
          <c:y val="0.15217391304347827"/>
          <c:w val="0.80417754569190603"/>
          <c:h val="0.63478260869565217"/>
        </c:manualLayout>
      </c:layout>
      <c:barChart>
        <c:barDir val="col"/>
        <c:grouping val="clustered"/>
        <c:varyColors val="0"/>
        <c:ser>
          <c:idx val="0"/>
          <c:order val="0"/>
          <c:tx>
            <c:strRef>
              <c:f>MFG!$F$54</c:f>
              <c:strCache>
                <c:ptCount val="1"/>
                <c:pt idx="0">
                  <c:v>FAILURES</c:v>
                </c:pt>
              </c:strCache>
            </c:strRef>
          </c:tx>
          <c:spPr>
            <a:solidFill>
              <a:srgbClr val="9999FF"/>
            </a:solidFill>
            <a:ln w="12700">
              <a:solidFill>
                <a:srgbClr val="000000"/>
              </a:solidFill>
              <a:prstDash val="solid"/>
            </a:ln>
          </c:spPr>
          <c:invertIfNegative val="0"/>
          <c:cat>
            <c:strRef>
              <c:f>MFG!$E$55:$E$59</c:f>
              <c:strCache>
                <c:ptCount val="5"/>
                <c:pt idx="0">
                  <c:v>SHAFT</c:v>
                </c:pt>
                <c:pt idx="1">
                  <c:v>GEAR</c:v>
                </c:pt>
                <c:pt idx="2">
                  <c:v>SEAL</c:v>
                </c:pt>
                <c:pt idx="3">
                  <c:v>COLLAR</c:v>
                </c:pt>
                <c:pt idx="4">
                  <c:v>BEARING</c:v>
                </c:pt>
              </c:strCache>
            </c:strRef>
          </c:cat>
          <c:val>
            <c:numRef>
              <c:f>MFG!$F$55:$F$59</c:f>
              <c:numCache>
                <c:formatCode>0%</c:formatCode>
                <c:ptCount val="5"/>
                <c:pt idx="0">
                  <c:v>0.8</c:v>
                </c:pt>
                <c:pt idx="1">
                  <c:v>0.3</c:v>
                </c:pt>
                <c:pt idx="2">
                  <c:v>0.2</c:v>
                </c:pt>
                <c:pt idx="3">
                  <c:v>0.1</c:v>
                </c:pt>
                <c:pt idx="4">
                  <c:v>0.05</c:v>
                </c:pt>
              </c:numCache>
            </c:numRef>
          </c:val>
          <c:extLst>
            <c:ext xmlns:c16="http://schemas.microsoft.com/office/drawing/2014/chart" uri="{C3380CC4-5D6E-409C-BE32-E72D297353CC}">
              <c16:uniqueId val="{00000000-1667-4E97-84F7-5B69F76B9462}"/>
            </c:ext>
          </c:extLst>
        </c:ser>
        <c:dLbls>
          <c:showLegendKey val="0"/>
          <c:showVal val="0"/>
          <c:showCatName val="0"/>
          <c:showSerName val="0"/>
          <c:showPercent val="0"/>
          <c:showBubbleSize val="0"/>
        </c:dLbls>
        <c:gapWidth val="150"/>
        <c:axId val="629142552"/>
        <c:axId val="629142160"/>
      </c:barChart>
      <c:catAx>
        <c:axId val="629142552"/>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PARTS</a:t>
                </a:r>
              </a:p>
            </c:rich>
          </c:tx>
          <c:layout>
            <c:manualLayout>
              <c:xMode val="edge"/>
              <c:yMode val="edge"/>
              <c:x val="0.50913838120104438"/>
              <c:y val="0.891304347826086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629142160"/>
        <c:crosses val="autoZero"/>
        <c:auto val="1"/>
        <c:lblAlgn val="ctr"/>
        <c:lblOffset val="100"/>
        <c:tickLblSkip val="1"/>
        <c:tickMarkSkip val="1"/>
        <c:noMultiLvlLbl val="0"/>
      </c:catAx>
      <c:valAx>
        <c:axId val="629142160"/>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FAILURES %</a:t>
                </a:r>
              </a:p>
            </c:rich>
          </c:tx>
          <c:layout>
            <c:manualLayout>
              <c:xMode val="edge"/>
              <c:yMode val="edge"/>
              <c:x val="1.3054830287206266E-2"/>
              <c:y val="0.3565217391304347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6291425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6843501326259"/>
          <c:y val="8.7412736650350764E-2"/>
          <c:w val="0.8381962864721485"/>
          <c:h val="0.7692320825230867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MFG!$K$56:$K$60</c:f>
              <c:strCache>
                <c:ptCount val="5"/>
                <c:pt idx="0">
                  <c:v>A</c:v>
                </c:pt>
                <c:pt idx="1">
                  <c:v>B</c:v>
                </c:pt>
                <c:pt idx="2">
                  <c:v>C</c:v>
                </c:pt>
                <c:pt idx="3">
                  <c:v>D</c:v>
                </c:pt>
                <c:pt idx="4">
                  <c:v>E</c:v>
                </c:pt>
              </c:strCache>
            </c:strRef>
          </c:cat>
          <c:val>
            <c:numRef>
              <c:f>MFG!$L$56:$L$60</c:f>
              <c:numCache>
                <c:formatCode>0%</c:formatCode>
                <c:ptCount val="5"/>
                <c:pt idx="0">
                  <c:v>0.8</c:v>
                </c:pt>
                <c:pt idx="1">
                  <c:v>0.3</c:v>
                </c:pt>
                <c:pt idx="2">
                  <c:v>0.2</c:v>
                </c:pt>
                <c:pt idx="3">
                  <c:v>0.1</c:v>
                </c:pt>
                <c:pt idx="4">
                  <c:v>0.05</c:v>
                </c:pt>
              </c:numCache>
            </c:numRef>
          </c:val>
          <c:extLst>
            <c:ext xmlns:c16="http://schemas.microsoft.com/office/drawing/2014/chart" uri="{C3380CC4-5D6E-409C-BE32-E72D297353CC}">
              <c16:uniqueId val="{00000000-19A6-4C35-AB4D-9BC9141C70FA}"/>
            </c:ext>
          </c:extLst>
        </c:ser>
        <c:dLbls>
          <c:showLegendKey val="0"/>
          <c:showVal val="0"/>
          <c:showCatName val="0"/>
          <c:showSerName val="0"/>
          <c:showPercent val="0"/>
          <c:showBubbleSize val="0"/>
        </c:dLbls>
        <c:gapWidth val="150"/>
        <c:axId val="629143728"/>
        <c:axId val="629145296"/>
      </c:barChart>
      <c:catAx>
        <c:axId val="62914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29145296"/>
        <c:crosses val="autoZero"/>
        <c:auto val="1"/>
        <c:lblAlgn val="ctr"/>
        <c:lblOffset val="100"/>
        <c:tickLblSkip val="1"/>
        <c:tickMarkSkip val="1"/>
        <c:noMultiLvlLbl val="0"/>
      </c:catAx>
      <c:valAx>
        <c:axId val="6291452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29143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g"/><Relationship Id="rId10" Type="http://schemas.openxmlformats.org/officeDocument/2006/relationships/image" Target="../media/image8.png"/><Relationship Id="rId4" Type="http://schemas.openxmlformats.org/officeDocument/2006/relationships/image" Target="../media/image4.jpeg"/><Relationship Id="rId9"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chart" Target="../charts/chart3.xml"/><Relationship Id="rId4"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eg"/><Relationship Id="rId1" Type="http://schemas.openxmlformats.org/officeDocument/2006/relationships/image" Target="../media/image14.jpeg"/><Relationship Id="rId4" Type="http://schemas.openxmlformats.org/officeDocument/2006/relationships/image" Target="../media/image1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8" Type="http://schemas.openxmlformats.org/officeDocument/2006/relationships/image" Target="../media/image24.jpeg"/><Relationship Id="rId3" Type="http://schemas.openxmlformats.org/officeDocument/2006/relationships/image" Target="../media/image21.jpeg"/><Relationship Id="rId7" Type="http://schemas.openxmlformats.org/officeDocument/2006/relationships/image" Target="../media/image16.jpeg"/><Relationship Id="rId2" Type="http://schemas.openxmlformats.org/officeDocument/2006/relationships/image" Target="../media/image20.jpeg"/><Relationship Id="rId1" Type="http://schemas.openxmlformats.org/officeDocument/2006/relationships/image" Target="../media/image19.jpeg"/><Relationship Id="rId6" Type="http://schemas.openxmlformats.org/officeDocument/2006/relationships/image" Target="../media/image15.jpeg"/><Relationship Id="rId5" Type="http://schemas.openxmlformats.org/officeDocument/2006/relationships/image" Target="../media/image23.jpeg"/><Relationship Id="rId10" Type="http://schemas.openxmlformats.org/officeDocument/2006/relationships/chart" Target="../charts/chart8.xml"/><Relationship Id="rId4" Type="http://schemas.openxmlformats.org/officeDocument/2006/relationships/image" Target="../media/image22.jpeg"/><Relationship Id="rId9"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27.jpeg"/><Relationship Id="rId2" Type="http://schemas.openxmlformats.org/officeDocument/2006/relationships/image" Target="../media/image26.jpeg"/><Relationship Id="rId1" Type="http://schemas.openxmlformats.org/officeDocument/2006/relationships/image" Target="../media/image25.jpeg"/></Relationships>
</file>

<file path=xl/drawings/drawing1.xml><?xml version="1.0" encoding="utf-8"?>
<xdr:wsDr xmlns:xdr="http://schemas.openxmlformats.org/drawingml/2006/spreadsheetDrawing" xmlns:a="http://schemas.openxmlformats.org/drawingml/2006/main">
  <xdr:twoCellAnchor>
    <xdr:from>
      <xdr:col>0</xdr:col>
      <xdr:colOff>266700</xdr:colOff>
      <xdr:row>4</xdr:row>
      <xdr:rowOff>98425</xdr:rowOff>
    </xdr:from>
    <xdr:to>
      <xdr:col>3</xdr:col>
      <xdr:colOff>835025</xdr:colOff>
      <xdr:row>45</xdr:row>
      <xdr:rowOff>104775</xdr:rowOff>
    </xdr:to>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266700" y="822325"/>
          <a:ext cx="4816475" cy="6645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ysClr val="windowText" lastClr="000000"/>
              </a:solidFill>
              <a:latin typeface="Arial"/>
              <a:cs typeface="Arial"/>
            </a:rPr>
            <a:t>ENGINEERING FOR QUALITY </a:t>
          </a:r>
          <a:endParaRPr lang="en-US" sz="1000" b="0" i="0" u="none" strike="noStrike" baseline="0">
            <a:solidFill>
              <a:sysClr val="windowText" lastClr="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8 PDH course includes</a:t>
          </a:r>
          <a:r>
            <a:rPr lang="en-US" sz="1000" b="0" i="0" u="none" strike="noStrike" baseline="0">
              <a:solidFill>
                <a:srgbClr val="000000"/>
              </a:solidFill>
              <a:latin typeface="Arial"/>
              <a:cs typeface="Arial"/>
            </a:rPr>
            <a:t> essential quality control problem solving methods applicable to the mathematics and science of the: industrial,  chemical, mechanical, electrical, and production engineering disciplines. The focus is on solving basic product and process quality problems using Excel math tools.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engineering organizations design new products and manufacturing processes. This includes: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Understanding Clients Basic Needs, "Voice of the customer".</a:t>
          </a:r>
        </a:p>
        <a:p>
          <a:pPr algn="l" rtl="0">
            <a:defRPr sz="1000"/>
          </a:pPr>
          <a:r>
            <a:rPr lang="en-US" sz="1000" b="0" i="0" u="none" strike="noStrike" baseline="0">
              <a:solidFill>
                <a:srgbClr val="000000"/>
              </a:solidFill>
              <a:latin typeface="Arial"/>
              <a:cs typeface="Arial"/>
            </a:rPr>
            <a:t>    a. Product Quality.</a:t>
          </a:r>
        </a:p>
        <a:p>
          <a:pPr algn="l" rtl="0">
            <a:defRPr sz="1000"/>
          </a:pPr>
          <a:r>
            <a:rPr lang="en-US" sz="1000" b="0" i="0" u="none" strike="noStrike" baseline="0">
              <a:solidFill>
                <a:srgbClr val="000000"/>
              </a:solidFill>
              <a:latin typeface="Arial"/>
              <a:cs typeface="Arial"/>
            </a:rPr>
            <a:t>    b. Product Delivery to Customer on Time.</a:t>
          </a:r>
        </a:p>
        <a:p>
          <a:pPr algn="l" rtl="0">
            <a:defRPr sz="1000"/>
          </a:pPr>
          <a:r>
            <a:rPr lang="en-US" sz="1000" b="0" i="0" u="none" strike="noStrike" baseline="0">
              <a:solidFill>
                <a:srgbClr val="000000"/>
              </a:solidFill>
              <a:latin typeface="Arial"/>
              <a:cs typeface="Arial"/>
            </a:rPr>
            <a:t>    c. Profit.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Creating winning engineering proposals that meet and exceed the clients needs.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Originate quality product designs, manufacturing systems, specifications.</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4. Equipment procurement.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Implementing construction and start-up of new facilities.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Monitoring and controlling manufacturing processes for quality.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World class product quality must be met before sales can begin.</a:t>
          </a:r>
        </a:p>
        <a:p>
          <a:pPr algn="l" rtl="0">
            <a:defRPr sz="1000"/>
          </a:pPr>
          <a:endParaRPr lang="en-US" sz="1000" b="1" i="0" u="sng"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MANUFACTURING PROCESS CAPABILITY</a:t>
          </a:r>
          <a:endParaRPr lang="en-US" sz="1000" b="1" i="0" u="sng" strike="noStrike" baseline="0">
            <a:solidFill>
              <a:sysClr val="windowText" lastClr="000000"/>
            </a:solidFill>
            <a:latin typeface="Arial"/>
            <a:cs typeface="Arial"/>
          </a:endParaRPr>
        </a:p>
        <a:p>
          <a:pPr algn="l" rtl="0">
            <a:defRPr sz="1000"/>
          </a:pPr>
          <a:endParaRPr lang="en-US" sz="1000" b="1" i="0" u="sng"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All manufacturing and chemical processes deviate from the optimum over time.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process engineer and client desire the product to have desired parameters: dimensions, weight, temperature, pressure, endurance, flow rate, power, etc. at all stages from: in coming raw materials, to finished product, to useful service life.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small amount of deviation must be allowed in all part and process parameters because perfection is impossible in all manufacturing processes.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challenge is to control the variations in parameters within an allowable deviation. The variations in these parameters in many processes are normally distributed.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Another challenge is the variation in production parameters over time. Initially when systems are installed and run, they perform at a higher level of quality than that experienced after an extended period of time. </a:t>
          </a:r>
          <a:endParaRPr lang="en-US" sz="1000" b="1" i="0" u="sng" strike="noStrike" baseline="0">
            <a:solidFill>
              <a:srgbClr val="000000"/>
            </a:solidFill>
            <a:latin typeface="Arial"/>
            <a:cs typeface="Arial"/>
          </a:endParaRPr>
        </a:p>
        <a:p>
          <a:pPr algn="l" rtl="0">
            <a:defRPr sz="1000"/>
          </a:pPr>
          <a:endParaRPr lang="en-US" sz="1000" b="1" i="0" u="sng" strike="noStrike" baseline="0">
            <a:solidFill>
              <a:srgbClr val="000000"/>
            </a:solidFill>
            <a:latin typeface="Arial"/>
            <a:cs typeface="Arial"/>
          </a:endParaRPr>
        </a:p>
      </xdr:txBody>
    </xdr:sp>
    <xdr:clientData/>
  </xdr:twoCellAnchor>
  <xdr:twoCellAnchor>
    <xdr:from>
      <xdr:col>0</xdr:col>
      <xdr:colOff>285750</xdr:colOff>
      <xdr:row>95</xdr:row>
      <xdr:rowOff>9525</xdr:rowOff>
    </xdr:from>
    <xdr:to>
      <xdr:col>3</xdr:col>
      <xdr:colOff>844550</xdr:colOff>
      <xdr:row>107</xdr:row>
      <xdr:rowOff>142875</xdr:rowOff>
    </xdr:to>
    <xdr:sp macro="" textlink="">
      <xdr:nvSpPr>
        <xdr:cNvPr id="7171" name="Text Box 3">
          <a:extLst>
            <a:ext uri="{FF2B5EF4-FFF2-40B4-BE49-F238E27FC236}">
              <a16:creationId xmlns:a16="http://schemas.microsoft.com/office/drawing/2014/main" id="{00000000-0008-0000-0000-0000031C0000}"/>
            </a:ext>
          </a:extLst>
        </xdr:cNvPr>
        <xdr:cNvSpPr txBox="1">
          <a:spLocks noChangeArrowheads="1"/>
        </xdr:cNvSpPr>
      </xdr:nvSpPr>
      <xdr:spPr bwMode="auto">
        <a:xfrm>
          <a:off x="285750" y="15725775"/>
          <a:ext cx="4806950" cy="2076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800"/>
            </a:lnSpc>
            <a:defRPr sz="1000"/>
          </a:pPr>
          <a:endParaRPr lang="en-US" sz="1000" b="1" i="0" u="none" strike="noStrike" baseline="0">
            <a:solidFill>
              <a:srgbClr val="000000"/>
            </a:solidFill>
            <a:latin typeface="Arial"/>
            <a:cs typeface="Arial"/>
          </a:endParaRPr>
        </a:p>
        <a:p>
          <a:pPr algn="l" rtl="0">
            <a:lnSpc>
              <a:spcPts val="800"/>
            </a:lnSpc>
            <a:defRPr sz="1000"/>
          </a:pPr>
          <a:r>
            <a:rPr lang="en-US" sz="1000" b="0" i="0" u="none" strike="noStrike" baseline="0">
              <a:solidFill>
                <a:srgbClr val="000000"/>
              </a:solidFill>
              <a:latin typeface="Arial"/>
              <a:cs typeface="Arial"/>
            </a:rPr>
            <a:t>distance</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between holes in parts A and B is 3.002 - 3.000 = 0.002 inch. </a:t>
          </a:r>
        </a:p>
        <a:p>
          <a:pPr algn="l" rtl="0">
            <a:lnSpc>
              <a:spcPts val="800"/>
            </a:lnSpc>
            <a:defRPr sz="1000"/>
          </a:pPr>
          <a:r>
            <a:rPr lang="en-US" sz="1000" b="0" i="0" u="none" strike="noStrike" baseline="0">
              <a:solidFill>
                <a:srgbClr val="000000"/>
              </a:solidFill>
              <a:latin typeface="Arial"/>
              <a:cs typeface="Arial"/>
            </a:rPr>
            <a:t>In addition hole diameters must not vary more than 0.003 inch.</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0" i="0" u="none" strike="noStrike" baseline="0">
              <a:solidFill>
                <a:srgbClr val="000000"/>
              </a:solidFill>
              <a:latin typeface="Arial"/>
              <a:cs typeface="Arial"/>
            </a:rPr>
            <a:t>Each pair of parts, A and B are to be assembled with two: Unified Thread Series, 3/4-10 UNC 2A diameter machine screws, lock washers, and nuts.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0" i="0" u="none" strike="noStrike" baseline="0">
              <a:solidFill>
                <a:srgbClr val="000000"/>
              </a:solidFill>
              <a:latin typeface="Arial"/>
              <a:cs typeface="Arial"/>
            </a:rPr>
            <a:t>The max and min bolt diameters are: 0.7482 and 0.7353 inches.</a:t>
          </a:r>
          <a:endParaRPr lang="en-US" sz="1000" b="1" i="0" u="none" strike="noStrike" baseline="0">
            <a:solidFill>
              <a:srgbClr val="000000"/>
            </a:solidFill>
            <a:latin typeface="Arial"/>
            <a:cs typeface="Arial"/>
          </a:endParaRPr>
        </a:p>
        <a:p>
          <a:pPr algn="l" rtl="0">
            <a:lnSpc>
              <a:spcPts val="800"/>
            </a:lnSpc>
            <a:defRPr sz="1000"/>
          </a:pPr>
          <a:endParaRPr lang="en-US" sz="1000" b="1" i="0" u="none" strike="noStrike" baseline="0">
            <a:solidFill>
              <a:srgbClr val="000000"/>
            </a:solidFill>
            <a:latin typeface="Arial"/>
            <a:cs typeface="Arial"/>
          </a:endParaRPr>
        </a:p>
        <a:p>
          <a:pPr algn="l" rtl="0">
            <a:lnSpc>
              <a:spcPts val="800"/>
            </a:lnSpc>
            <a:defRPr sz="1000"/>
          </a:pPr>
          <a:r>
            <a:rPr lang="en-US" sz="1000" b="1" i="0" u="none" strike="noStrike" baseline="0">
              <a:solidFill>
                <a:srgbClr val="000000"/>
              </a:solidFill>
              <a:latin typeface="Arial"/>
              <a:cs typeface="Arial"/>
            </a:rPr>
            <a:t>Variations in Manufactured Parts</a:t>
          </a:r>
        </a:p>
        <a:p>
          <a:pPr algn="l" rtl="0">
            <a:lnSpc>
              <a:spcPts val="800"/>
            </a:lnSpc>
            <a:defRPr sz="1000"/>
          </a:pPr>
          <a:r>
            <a:rPr lang="en-US" sz="1000" b="0" i="0" u="none" strike="noStrike" baseline="0">
              <a:solidFill>
                <a:srgbClr val="000000"/>
              </a:solidFill>
              <a:latin typeface="Arial"/>
              <a:cs typeface="Arial"/>
            </a:rPr>
            <a:t> A and B above are each to be manufactured in quantities of 500 per week for 10 weeks.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0" i="0" u="none" strike="noStrike" baseline="0">
              <a:solidFill>
                <a:srgbClr val="000000"/>
              </a:solidFill>
              <a:latin typeface="Arial"/>
              <a:cs typeface="Arial"/>
            </a:rPr>
            <a:t>Metal shape modification processes are subject to dimensional variations due to:  </a:t>
          </a:r>
          <a:r>
            <a:rPr lang="en-US" sz="1000" b="1" i="0" u="none" strike="noStrike" baseline="0">
              <a:solidFill>
                <a:srgbClr val="000000"/>
              </a:solidFill>
              <a:latin typeface="Arial"/>
              <a:cs typeface="Arial"/>
            </a:rPr>
            <a:t> </a:t>
          </a:r>
        </a:p>
        <a:p>
          <a:pPr algn="l" rtl="0">
            <a:lnSpc>
              <a:spcPts val="800"/>
            </a:lnSpc>
            <a:defRPr sz="1000"/>
          </a:pPr>
          <a:r>
            <a:rPr lang="en-US" sz="1000" b="1" i="0" u="none" strike="noStrike" baseline="0">
              <a:solidFill>
                <a:srgbClr val="000000"/>
              </a:solidFill>
              <a:latin typeface="Arial"/>
              <a:cs typeface="Arial"/>
            </a:rPr>
            <a:t>             a.</a:t>
          </a:r>
          <a:r>
            <a:rPr lang="en-US" sz="1000" b="0" i="0" u="none" strike="noStrike" baseline="0">
              <a:solidFill>
                <a:srgbClr val="000000"/>
              </a:solidFill>
              <a:latin typeface="Arial"/>
              <a:cs typeface="Arial"/>
            </a:rPr>
            <a:t> Cutting tool friction and wear.</a:t>
          </a:r>
        </a:p>
        <a:p>
          <a:pPr algn="l" rtl="0">
            <a:lnSpc>
              <a:spcPts val="800"/>
            </a:lnSpc>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b.</a:t>
          </a:r>
          <a:r>
            <a:rPr lang="en-US" sz="1000" b="0" i="0" u="none" strike="noStrike" baseline="0">
              <a:solidFill>
                <a:srgbClr val="000000"/>
              </a:solidFill>
              <a:latin typeface="Arial"/>
              <a:cs typeface="Arial"/>
            </a:rPr>
            <a:t> Cutting tool force and part deflections.</a:t>
          </a:r>
        </a:p>
        <a:p>
          <a:pPr algn="l" rtl="0">
            <a:lnSpc>
              <a:spcPts val="800"/>
            </a:lnSpc>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c.</a:t>
          </a:r>
          <a:r>
            <a:rPr lang="en-US" sz="1000" b="0" i="0" u="none" strike="noStrike" baseline="0">
              <a:solidFill>
                <a:srgbClr val="000000"/>
              </a:solidFill>
              <a:latin typeface="Arial"/>
              <a:cs typeface="Arial"/>
            </a:rPr>
            <a:t> Machine tool travel deviations.</a:t>
          </a:r>
        </a:p>
        <a:p>
          <a:pPr algn="l" rtl="0">
            <a:lnSpc>
              <a:spcPts val="800"/>
            </a:lnSpc>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d.</a:t>
          </a:r>
          <a:r>
            <a:rPr lang="en-US" sz="1000" b="0" i="0" u="none" strike="noStrike" baseline="0">
              <a:solidFill>
                <a:srgbClr val="000000"/>
              </a:solidFill>
              <a:latin typeface="Arial"/>
              <a:cs typeface="Arial"/>
            </a:rPr>
            <a:t> Temperature warp.</a:t>
          </a:r>
        </a:p>
        <a:p>
          <a:pPr algn="l" rtl="0">
            <a:lnSpc>
              <a:spcPts val="1000"/>
            </a:lnSpc>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e.</a:t>
          </a:r>
          <a:r>
            <a:rPr lang="en-US" sz="1000" b="0" i="0" u="none" strike="noStrike" baseline="0">
              <a:solidFill>
                <a:srgbClr val="000000"/>
              </a:solidFill>
              <a:latin typeface="Arial"/>
              <a:cs typeface="Arial"/>
            </a:rPr>
            <a:t> Part and tool vibration.</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twoCellAnchor>
    <xdr:from>
      <xdr:col>0</xdr:col>
      <xdr:colOff>257175</xdr:colOff>
      <xdr:row>47</xdr:row>
      <xdr:rowOff>28575</xdr:rowOff>
    </xdr:from>
    <xdr:to>
      <xdr:col>3</xdr:col>
      <xdr:colOff>800100</xdr:colOff>
      <xdr:row>78</xdr:row>
      <xdr:rowOff>133350</xdr:rowOff>
    </xdr:to>
    <xdr:sp macro="" textlink="">
      <xdr:nvSpPr>
        <xdr:cNvPr id="7177" name="Text Box 9">
          <a:extLst>
            <a:ext uri="{FF2B5EF4-FFF2-40B4-BE49-F238E27FC236}">
              <a16:creationId xmlns:a16="http://schemas.microsoft.com/office/drawing/2014/main" id="{00000000-0008-0000-0000-0000091C0000}"/>
            </a:ext>
          </a:extLst>
        </xdr:cNvPr>
        <xdr:cNvSpPr txBox="1">
          <a:spLocks noChangeArrowheads="1"/>
        </xdr:cNvSpPr>
      </xdr:nvSpPr>
      <xdr:spPr bwMode="auto">
        <a:xfrm>
          <a:off x="257175" y="7715250"/>
          <a:ext cx="4791075" cy="5295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SIX SIGMA QUALITY STANDARD</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many years the standard for manufacturing quality in the US has been three sigma. That is 2,700 parts per million will be outside the +/- 3 sigma quality standard and will are scrapped or repaired.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GE, Motorola, Westinghouse, DuPont, and many other corporations are striving to improve manufacturing to a six sigma quality control standard.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Six Sigma system reduces deviations in specified quality limits to 3.4 per million opportunities. Other companies hire GE Six Sigma experts, rated at the "Black Belt" level, to solve quality control problems.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3M is a very innovative corporation. They produce 60,000 products in 44 divisions.</a:t>
          </a:r>
        </a:p>
        <a:p>
          <a:pPr algn="l" rtl="0">
            <a:defRPr sz="1000"/>
          </a:pPr>
          <a:r>
            <a:rPr lang="en-US" sz="1000" b="0" i="0" u="none" strike="noStrike" baseline="0">
              <a:solidFill>
                <a:srgbClr val="000000"/>
              </a:solidFill>
              <a:latin typeface="Arial"/>
              <a:cs typeface="Arial"/>
            </a:rPr>
            <a:t>At the 3M web site, you will find over 850 Products beginning with the Letter  S. 15% of selected employees time is devoted to free thinking and innovation. When six sigma was introduced at 3M, innovation was curtailed. Quality control means doing things one way and reduces flexibility and innovation.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There is much room for improvement. Many manufacturing and assembly systems today do not run above 70% up time, even when there is a back-log of orders.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Some basic reasons for this are: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A.</a:t>
          </a:r>
          <a:r>
            <a:rPr lang="en-US" sz="1000" b="0" i="0" u="none" strike="noStrike" baseline="0">
              <a:solidFill>
                <a:srgbClr val="000000"/>
              </a:solidFill>
              <a:latin typeface="Arial"/>
              <a:cs typeface="Arial"/>
            </a:rPr>
            <a:t> Poor product specification and design.</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B.</a:t>
          </a:r>
          <a:r>
            <a:rPr lang="en-US" sz="1000" b="0" i="0" u="none" strike="noStrike" baseline="0">
              <a:solidFill>
                <a:srgbClr val="000000"/>
              </a:solidFill>
              <a:latin typeface="Arial"/>
              <a:cs typeface="Arial"/>
            </a:rPr>
            <a:t> Faulty prototype performance evaluation.</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C.</a:t>
          </a:r>
          <a:r>
            <a:rPr lang="en-US" sz="1000" b="0" i="0" u="none" strike="noStrike" baseline="0">
              <a:solidFill>
                <a:srgbClr val="000000"/>
              </a:solidFill>
              <a:latin typeface="Arial"/>
              <a:cs typeface="Arial"/>
            </a:rPr>
            <a:t> Unsatisfactory manufacturing quality control.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Product Quality Estimation Example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Parts A and B below are to be manufactured and assembled in large quantities.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How many parts will pass inspection? </a:t>
          </a:r>
        </a:p>
        <a:p>
          <a:pPr algn="l" rtl="0">
            <a:defRPr sz="1000"/>
          </a:pPr>
          <a:r>
            <a:rPr lang="en-US" sz="1000" b="0" i="0" u="none" strike="noStrike" baseline="0">
              <a:solidFill>
                <a:srgbClr val="000000"/>
              </a:solidFill>
              <a:latin typeface="Arial"/>
              <a:cs typeface="Arial"/>
            </a:rPr>
            <a:t>2. How many assemblies will pass inspection? </a:t>
          </a:r>
        </a:p>
        <a:p>
          <a:pPr algn="l" rtl="0">
            <a:defRPr sz="1000"/>
          </a:pPr>
          <a:r>
            <a:rPr lang="en-US" sz="1000" b="0" i="0" u="none" strike="noStrike" baseline="0">
              <a:solidFill>
                <a:srgbClr val="000000"/>
              </a:solidFill>
              <a:latin typeface="Arial"/>
              <a:cs typeface="Arial"/>
            </a:rPr>
            <a:t>3. How many parts will be reparable?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Part Design </a:t>
          </a:r>
          <a:r>
            <a:rPr lang="en-US" sz="1000" b="0" i="0" u="none" strike="noStrike" baseline="0">
              <a:solidFill>
                <a:srgbClr val="000000"/>
              </a:solidFill>
              <a:latin typeface="Arial"/>
              <a:cs typeface="Arial"/>
            </a:rPr>
            <a:t>Metal parts A and B below, were designed to be bolted together. Fit, form, and function of A and B assembled together is possible if the deviation in  </a:t>
          </a:r>
        </a:p>
      </xdr:txBody>
    </xdr:sp>
    <xdr:clientData/>
  </xdr:twoCellAnchor>
  <xdr:twoCellAnchor editAs="oneCell">
    <xdr:from>
      <xdr:col>0</xdr:col>
      <xdr:colOff>234950</xdr:colOff>
      <xdr:row>82</xdr:row>
      <xdr:rowOff>85725</xdr:rowOff>
    </xdr:from>
    <xdr:to>
      <xdr:col>3</xdr:col>
      <xdr:colOff>523875</xdr:colOff>
      <xdr:row>93</xdr:row>
      <xdr:rowOff>33867</xdr:rowOff>
    </xdr:to>
    <xdr:pic>
      <xdr:nvPicPr>
        <xdr:cNvPr id="7655" name="Picture 11" descr="PARTS-A&amp;B">
          <a:extLst>
            <a:ext uri="{FF2B5EF4-FFF2-40B4-BE49-F238E27FC236}">
              <a16:creationId xmlns:a16="http://schemas.microsoft.com/office/drawing/2014/main" id="{00000000-0008-0000-0000-0000E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950" y="13611225"/>
          <a:ext cx="4537075" cy="175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125</xdr:row>
      <xdr:rowOff>111125</xdr:rowOff>
    </xdr:from>
    <xdr:to>
      <xdr:col>3</xdr:col>
      <xdr:colOff>771525</xdr:colOff>
      <xdr:row>138</xdr:row>
      <xdr:rowOff>9525</xdr:rowOff>
    </xdr:to>
    <xdr:sp macro="" textlink="">
      <xdr:nvSpPr>
        <xdr:cNvPr id="7188" name="Text Box 20">
          <a:extLst>
            <a:ext uri="{FF2B5EF4-FFF2-40B4-BE49-F238E27FC236}">
              <a16:creationId xmlns:a16="http://schemas.microsoft.com/office/drawing/2014/main" id="{00000000-0008-0000-0000-0000141C0000}"/>
            </a:ext>
          </a:extLst>
        </xdr:cNvPr>
        <xdr:cNvSpPr txBox="1">
          <a:spLocks noChangeArrowheads="1"/>
        </xdr:cNvSpPr>
      </xdr:nvSpPr>
      <xdr:spPr bwMode="auto">
        <a:xfrm>
          <a:off x="307975" y="21142325"/>
          <a:ext cx="4705350" cy="2095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PROCESS A - DRILL JIG</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Drilling operation process A above, employs a jig.</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The run chart below, illustrates the variations in hole distance from part to part using the above jig and drilling machine.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Upper Specification Limit (USL) is 3.002 and the Lower Specification Limit (LSL) 3.000 inches.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variations in hole distances is found to have a 3-Sigma normal distribution. Please click on the "Math Tools" tab below for the underlying theory of, "Normal Distributions".</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285750</xdr:colOff>
      <xdr:row>156</xdr:row>
      <xdr:rowOff>28575</xdr:rowOff>
    </xdr:from>
    <xdr:to>
      <xdr:col>3</xdr:col>
      <xdr:colOff>828675</xdr:colOff>
      <xdr:row>159</xdr:row>
      <xdr:rowOff>123825</xdr:rowOff>
    </xdr:to>
    <xdr:sp macro="" textlink="">
      <xdr:nvSpPr>
        <xdr:cNvPr id="7189" name="Text Box 21">
          <a:extLst>
            <a:ext uri="{FF2B5EF4-FFF2-40B4-BE49-F238E27FC236}">
              <a16:creationId xmlns:a16="http://schemas.microsoft.com/office/drawing/2014/main" id="{00000000-0008-0000-0000-0000151C0000}"/>
            </a:ext>
          </a:extLst>
        </xdr:cNvPr>
        <xdr:cNvSpPr txBox="1">
          <a:spLocks noChangeArrowheads="1"/>
        </xdr:cNvSpPr>
      </xdr:nvSpPr>
      <xdr:spPr bwMode="auto">
        <a:xfrm>
          <a:off x="285750" y="30384750"/>
          <a:ext cx="4791075" cy="581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Manufacturing Process B</a:t>
          </a:r>
        </a:p>
        <a:p>
          <a:pPr algn="l" rtl="0">
            <a:defRPr sz="1000"/>
          </a:pPr>
          <a:r>
            <a:rPr lang="en-US" sz="1000" b="0" i="0" u="none" strike="noStrike" baseline="0">
              <a:solidFill>
                <a:srgbClr val="000000"/>
              </a:solidFill>
              <a:latin typeface="Arial"/>
              <a:cs typeface="Arial"/>
            </a:rPr>
            <a:t>Drilling operation process B, above, uses the improved precision of a milling machine to drill the two holes.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178</xdr:row>
      <xdr:rowOff>152400</xdr:rowOff>
    </xdr:from>
    <xdr:to>
      <xdr:col>4</xdr:col>
      <xdr:colOff>0</xdr:colOff>
      <xdr:row>199</xdr:row>
      <xdr:rowOff>76200</xdr:rowOff>
    </xdr:to>
    <xdr:sp macro="" textlink="">
      <xdr:nvSpPr>
        <xdr:cNvPr id="7196" name="Text Box 28">
          <a:extLst>
            <a:ext uri="{FF2B5EF4-FFF2-40B4-BE49-F238E27FC236}">
              <a16:creationId xmlns:a16="http://schemas.microsoft.com/office/drawing/2014/main" id="{00000000-0008-0000-0000-00001C1C0000}"/>
            </a:ext>
          </a:extLst>
        </xdr:cNvPr>
        <xdr:cNvSpPr txBox="1">
          <a:spLocks noChangeArrowheads="1"/>
        </xdr:cNvSpPr>
      </xdr:nvSpPr>
      <xdr:spPr bwMode="auto">
        <a:xfrm>
          <a:off x="295275" y="37795200"/>
          <a:ext cx="4800600" cy="3324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Hole Misalignment</a:t>
          </a:r>
        </a:p>
        <a:p>
          <a:pPr algn="l" rtl="0">
            <a:defRPr sz="1000"/>
          </a:pPr>
          <a:r>
            <a:rPr lang="en-US" sz="1000" b="0" i="0" u="none" strike="noStrike" baseline="0">
              <a:solidFill>
                <a:srgbClr val="000000"/>
              </a:solidFill>
              <a:latin typeface="Arial"/>
              <a:cs typeface="Arial"/>
            </a:rPr>
            <a:t>Consider the extreme case, shown above (not to scale):</a:t>
          </a:r>
        </a:p>
        <a:p>
          <a:pPr algn="l" rtl="0">
            <a:defRPr sz="1000"/>
          </a:pPr>
          <a:r>
            <a:rPr lang="en-US" sz="1000" b="0" i="0" u="none" strike="noStrike" baseline="0">
              <a:solidFill>
                <a:srgbClr val="000000"/>
              </a:solidFill>
              <a:latin typeface="Arial"/>
              <a:cs typeface="Arial"/>
            </a:rPr>
            <a:t>1. Hole diameters in parts A and B are drilled at the LSL of 0.750.</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Holes are drilled at the USL 3.002 inches apart in A and the LSL 3.000 inches apart in B.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The left side holes in parts A and B are concentric.</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Right hole diameter is reduced by:  3.002 - 3.000 = 0.002 inches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Machine screw at UCL 0.7482 inches diameter inserted in left hole will have a clearance of, 0.0008 inches.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6. Right side holes in A and B are offset by, 3.002 - 3.000 = 0.002 inches leaving an opening size for the right side bolt of 0.7500 - 0.002 = 0.7488 inches.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7. Machine screw at UCL 0.7482 inches diameter inserted in right hole will have a clearance of, 0.0008 inches.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xdr:txBody>
    </xdr:sp>
    <xdr:clientData/>
  </xdr:twoCellAnchor>
  <xdr:twoCellAnchor editAs="oneCell">
    <xdr:from>
      <xdr:col>1</xdr:col>
      <xdr:colOff>390525</xdr:colOff>
      <xdr:row>140</xdr:row>
      <xdr:rowOff>28575</xdr:rowOff>
    </xdr:from>
    <xdr:to>
      <xdr:col>3</xdr:col>
      <xdr:colOff>180975</xdr:colOff>
      <xdr:row>155</xdr:row>
      <xdr:rowOff>19050</xdr:rowOff>
    </xdr:to>
    <xdr:pic>
      <xdr:nvPicPr>
        <xdr:cNvPr id="7661" name="Picture 31" descr="PROCESS-B-MILL">
          <a:extLst>
            <a:ext uri="{FF2B5EF4-FFF2-40B4-BE49-F238E27FC236}">
              <a16:creationId xmlns:a16="http://schemas.microsoft.com/office/drawing/2014/main" id="{00000000-0008-0000-0000-0000ED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27793950"/>
          <a:ext cx="3743325"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204</xdr:row>
      <xdr:rowOff>0</xdr:rowOff>
    </xdr:from>
    <xdr:to>
      <xdr:col>3</xdr:col>
      <xdr:colOff>838200</xdr:colOff>
      <xdr:row>220</xdr:row>
      <xdr:rowOff>95250</xdr:rowOff>
    </xdr:to>
    <xdr:sp macro="" textlink="">
      <xdr:nvSpPr>
        <xdr:cNvPr id="7202" name="Text Box 34">
          <a:extLst>
            <a:ext uri="{FF2B5EF4-FFF2-40B4-BE49-F238E27FC236}">
              <a16:creationId xmlns:a16="http://schemas.microsoft.com/office/drawing/2014/main" id="{00000000-0008-0000-0000-0000221C0000}"/>
            </a:ext>
          </a:extLst>
        </xdr:cNvPr>
        <xdr:cNvSpPr txBox="1">
          <a:spLocks noChangeArrowheads="1"/>
        </xdr:cNvSpPr>
      </xdr:nvSpPr>
      <xdr:spPr bwMode="auto">
        <a:xfrm>
          <a:off x="295275" y="41852850"/>
          <a:ext cx="4791075" cy="2686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Calculate Number of Defects in Any Normally Distributed Process</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To transform a process variable: Upper and Lower Specification Limits to an equvalent number of standard deviations ( Z ) consider this dimension between holes example.</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Z = ( Upper Spec Limit - Mean ) / Sigma</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Z = ( 3.002 - 3.001 ) / 0.0003333 = 3.00</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Type  the Z value in the </a:t>
          </a:r>
          <a:r>
            <a:rPr lang="en-US" sz="1000" b="1" i="0" u="none" strike="noStrike" baseline="0">
              <a:solidFill>
                <a:srgbClr val="FF0000"/>
              </a:solidFill>
              <a:latin typeface="Arial"/>
              <a:cs typeface="Arial"/>
            </a:rPr>
            <a:t>Input </a:t>
          </a:r>
          <a:r>
            <a:rPr lang="en-US" sz="1000" b="1" i="0" u="none" strike="noStrike" baseline="0">
              <a:solidFill>
                <a:srgbClr val="000000"/>
              </a:solidFill>
              <a:latin typeface="Arial"/>
              <a:cs typeface="Arial"/>
            </a:rPr>
            <a:t>below.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Excel's NORMSDIST will calculate the, "Short Term" probability that a process parameter will be more than the Upper Spec Limit.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Please click on the "Math Tools" tab below for the underlying theory.</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editAs="oneCell">
    <xdr:from>
      <xdr:col>1</xdr:col>
      <xdr:colOff>727075</xdr:colOff>
      <xdr:row>111</xdr:row>
      <xdr:rowOff>152400</xdr:rowOff>
    </xdr:from>
    <xdr:to>
      <xdr:col>2</xdr:col>
      <xdr:colOff>1050925</xdr:colOff>
      <xdr:row>124</xdr:row>
      <xdr:rowOff>111125</xdr:rowOff>
    </xdr:to>
    <xdr:pic>
      <xdr:nvPicPr>
        <xdr:cNvPr id="7663" name="Picture 36" descr="PROCESS-A-JIG">
          <a:extLst>
            <a:ext uri="{FF2B5EF4-FFF2-40B4-BE49-F238E27FC236}">
              <a16:creationId xmlns:a16="http://schemas.microsoft.com/office/drawing/2014/main" id="{00000000-0008-0000-0000-0000EF1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9175" y="18872200"/>
          <a:ext cx="3143250" cy="21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270</xdr:row>
      <xdr:rowOff>76200</xdr:rowOff>
    </xdr:from>
    <xdr:to>
      <xdr:col>4</xdr:col>
      <xdr:colOff>38100</xdr:colOff>
      <xdr:row>300</xdr:row>
      <xdr:rowOff>66675</xdr:rowOff>
    </xdr:to>
    <xdr:sp macro="" textlink="">
      <xdr:nvSpPr>
        <xdr:cNvPr id="7207" name="Text Box 39">
          <a:extLst>
            <a:ext uri="{FF2B5EF4-FFF2-40B4-BE49-F238E27FC236}">
              <a16:creationId xmlns:a16="http://schemas.microsoft.com/office/drawing/2014/main" id="{00000000-0008-0000-0000-0000271C0000}"/>
            </a:ext>
          </a:extLst>
        </xdr:cNvPr>
        <xdr:cNvSpPr txBox="1">
          <a:spLocks noChangeArrowheads="1"/>
        </xdr:cNvSpPr>
      </xdr:nvSpPr>
      <xdr:spPr bwMode="auto">
        <a:xfrm>
          <a:off x="323850" y="52711350"/>
          <a:ext cx="4810125" cy="4848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SIX SIGMA</a:t>
          </a:r>
        </a:p>
        <a:p>
          <a:pPr algn="l" rtl="0">
            <a:defRPr sz="1000"/>
          </a:pPr>
          <a:r>
            <a:rPr lang="en-US" sz="1000" b="0" i="0" u="none" strike="noStrike" baseline="0">
              <a:solidFill>
                <a:srgbClr val="000000"/>
              </a:solidFill>
              <a:latin typeface="Arial"/>
              <a:cs typeface="Arial"/>
            </a:rPr>
            <a:t>Consider equipment items such as: car starters, washing machine pumps, refrigerator ice makers, etc. each consisting of an assembly of many parts.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part of an assembly can have several dimensions critical to the: fit, form, and function of the complete machine.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Small Tolerances Equals High Cost</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Machining a part length between 2.000 and 2.001 inches, the difference allowed for the length to be manufactured, a tolerance of 0.001 inches costs much more than a tolerance of 0.005 inches.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equipment and controls in a chemical process that must hold a fluid temperature within 1 degree C costs much more than that required to hold a 5 degree C range.</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number of defects per million opportunities of a normally distributed process at the "Short Term" Six Sigma level is 0.001. Because of the increased variations due to the combination of many elements in an assembly working together and variations over time there is a shift in the number of Sigma's. This "Long Term" shift has been found to be 1.5. Z is the number of Sigma's as defined above.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SHORT AND LONG TERM SIGMAS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Z</a:t>
          </a:r>
          <a:r>
            <a:rPr lang="en-US" sz="1000" b="1" i="0" u="none" strike="noStrike" baseline="-25000">
              <a:solidFill>
                <a:srgbClr val="000000"/>
              </a:solidFill>
              <a:latin typeface="Arial"/>
              <a:cs typeface="Arial"/>
            </a:rPr>
            <a:t>LT</a:t>
          </a:r>
          <a:r>
            <a:rPr lang="en-US" sz="1000" b="0" i="0" u="none" strike="noStrike" baseline="0">
              <a:solidFill>
                <a:srgbClr val="000000"/>
              </a:solidFill>
              <a:latin typeface="Arial"/>
              <a:cs typeface="Arial"/>
            </a:rPr>
            <a:t> is the long-term number of sigma's.</a:t>
          </a:r>
        </a:p>
        <a:p>
          <a:pPr algn="l" rtl="0">
            <a:defRPr sz="1000"/>
          </a:pPr>
          <a:r>
            <a:rPr lang="en-US" sz="1000" b="1" i="0" u="none" strike="noStrike" baseline="0">
              <a:solidFill>
                <a:srgbClr val="000000"/>
              </a:solidFill>
              <a:latin typeface="Arial"/>
              <a:cs typeface="Arial"/>
            </a:rPr>
            <a:t>Z</a:t>
          </a:r>
          <a:r>
            <a:rPr lang="en-US" sz="1000" b="1" i="0" u="none" strike="noStrike" baseline="-25000">
              <a:solidFill>
                <a:srgbClr val="000000"/>
              </a:solidFill>
              <a:latin typeface="Arial"/>
              <a:cs typeface="Arial"/>
            </a:rPr>
            <a:t>ST</a:t>
          </a:r>
          <a:r>
            <a:rPr lang="en-US" sz="1000" b="0" i="0" u="none" strike="noStrike" baseline="0">
              <a:solidFill>
                <a:srgbClr val="000000"/>
              </a:solidFill>
              <a:latin typeface="Arial"/>
              <a:cs typeface="Arial"/>
            </a:rPr>
            <a:t> is the short-term number of sigma's.</a:t>
          </a:r>
        </a:p>
        <a:p>
          <a:pPr algn="l" rtl="0">
            <a:defRPr sz="1000"/>
          </a:pPr>
          <a:r>
            <a:rPr lang="en-US" sz="1000" b="1" i="0" u="none" strike="noStrike" baseline="0">
              <a:solidFill>
                <a:srgbClr val="000000"/>
              </a:solidFill>
              <a:latin typeface="Arial"/>
              <a:cs typeface="Arial"/>
            </a:rPr>
            <a:t>Z</a:t>
          </a:r>
          <a:r>
            <a:rPr lang="en-US" sz="1000" b="1" i="0" u="none" strike="noStrike" baseline="-25000">
              <a:solidFill>
                <a:srgbClr val="000000"/>
              </a:solidFill>
              <a:latin typeface="Arial"/>
              <a:cs typeface="Arial"/>
            </a:rPr>
            <a:t>SH</a:t>
          </a:r>
          <a:r>
            <a:rPr lang="en-US" sz="1000" b="1" i="0" u="none" strike="noStrike" baseline="0">
              <a:solidFill>
                <a:srgbClr val="000000"/>
              </a:solidFill>
              <a:latin typeface="Arial"/>
              <a:cs typeface="Arial"/>
            </a:rPr>
            <a:t> = 1.5, </a:t>
          </a:r>
          <a:r>
            <a:rPr lang="en-US" sz="1000" b="0" i="0" u="none" strike="noStrike" baseline="0">
              <a:solidFill>
                <a:srgbClr val="000000"/>
              </a:solidFill>
              <a:latin typeface="Arial"/>
              <a:cs typeface="Arial"/>
            </a:rPr>
            <a:t>is the shift over time in the number of sigma's.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Z</a:t>
          </a:r>
          <a:r>
            <a:rPr lang="en-US" sz="1000" b="1" i="0" u="none" strike="noStrike" baseline="-25000">
              <a:solidFill>
                <a:srgbClr val="000000"/>
              </a:solidFill>
              <a:latin typeface="Arial"/>
              <a:cs typeface="Arial"/>
            </a:rPr>
            <a:t>LT</a:t>
          </a:r>
          <a:r>
            <a:rPr lang="en-US" sz="1000" b="1" i="0" u="none" strike="noStrike" baseline="0">
              <a:solidFill>
                <a:srgbClr val="000000"/>
              </a:solidFill>
              <a:latin typeface="Arial"/>
              <a:cs typeface="Arial"/>
            </a:rPr>
            <a:t> = Z</a:t>
          </a:r>
          <a:r>
            <a:rPr lang="en-US" sz="1000" b="1" i="0" u="none" strike="noStrike" baseline="-25000">
              <a:solidFill>
                <a:srgbClr val="000000"/>
              </a:solidFill>
              <a:latin typeface="Arial"/>
              <a:cs typeface="Arial"/>
            </a:rPr>
            <a:t>ST</a:t>
          </a:r>
          <a:r>
            <a:rPr lang="en-US" sz="1000" b="1" i="0" u="none" strike="noStrike" baseline="0">
              <a:solidFill>
                <a:srgbClr val="000000"/>
              </a:solidFill>
              <a:latin typeface="Arial"/>
              <a:cs typeface="Arial"/>
            </a:rPr>
            <a:t> - Z</a:t>
          </a:r>
          <a:r>
            <a:rPr lang="en-US" sz="1000" b="1" i="0" u="none" strike="noStrike" baseline="-25000">
              <a:solidFill>
                <a:srgbClr val="000000"/>
              </a:solidFill>
              <a:latin typeface="Arial"/>
              <a:cs typeface="Arial"/>
            </a:rPr>
            <a:t>SH</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See table below for short term and long term USL defects per million opportunities.</a:t>
          </a:r>
        </a:p>
      </xdr:txBody>
    </xdr:sp>
    <xdr:clientData/>
  </xdr:twoCellAnchor>
  <xdr:twoCellAnchor>
    <xdr:from>
      <xdr:col>1</xdr:col>
      <xdr:colOff>0</xdr:colOff>
      <xdr:row>337</xdr:row>
      <xdr:rowOff>47625</xdr:rowOff>
    </xdr:from>
    <xdr:to>
      <xdr:col>3</xdr:col>
      <xdr:colOff>304800</xdr:colOff>
      <xdr:row>343</xdr:row>
      <xdr:rowOff>133350</xdr:rowOff>
    </xdr:to>
    <xdr:sp macro="" textlink="">
      <xdr:nvSpPr>
        <xdr:cNvPr id="7208" name="Text Box 40">
          <a:extLst>
            <a:ext uri="{FF2B5EF4-FFF2-40B4-BE49-F238E27FC236}">
              <a16:creationId xmlns:a16="http://schemas.microsoft.com/office/drawing/2014/main" id="{00000000-0008-0000-0000-0000281C0000}"/>
            </a:ext>
          </a:extLst>
        </xdr:cNvPr>
        <xdr:cNvSpPr txBox="1">
          <a:spLocks noChangeArrowheads="1"/>
        </xdr:cNvSpPr>
      </xdr:nvSpPr>
      <xdr:spPr bwMode="auto">
        <a:xfrm>
          <a:off x="295275" y="63655575"/>
          <a:ext cx="4257675" cy="1057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DPMO, DPU, and OPU</a:t>
          </a:r>
        </a:p>
        <a:p>
          <a:pPr algn="l" rtl="0">
            <a:defRPr sz="1000"/>
          </a:pPr>
          <a:r>
            <a:rPr lang="en-US" sz="1000" b="1" i="0" u="none" strike="noStrike" baseline="0">
              <a:solidFill>
                <a:srgbClr val="000000"/>
              </a:solidFill>
              <a:latin typeface="Arial"/>
              <a:cs typeface="Arial"/>
            </a:rPr>
            <a:t>DPU, </a:t>
          </a:r>
          <a:r>
            <a:rPr lang="en-US" sz="1000" b="0" i="0" u="none" strike="noStrike" baseline="0">
              <a:solidFill>
                <a:srgbClr val="000000"/>
              </a:solidFill>
              <a:latin typeface="Arial"/>
              <a:cs typeface="Arial"/>
            </a:rPr>
            <a:t>is the</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Defects Per Unit.</a:t>
          </a:r>
        </a:p>
        <a:p>
          <a:pPr algn="l" rtl="0">
            <a:defRPr sz="1000"/>
          </a:pPr>
          <a:r>
            <a:rPr lang="en-US" sz="1000" b="1" i="0" u="none" strike="noStrike" baseline="0">
              <a:solidFill>
                <a:srgbClr val="000000"/>
              </a:solidFill>
              <a:latin typeface="Arial"/>
              <a:cs typeface="Arial"/>
            </a:rPr>
            <a:t>OPU,</a:t>
          </a:r>
          <a:r>
            <a:rPr lang="en-US" sz="1000" b="0" i="0" u="none" strike="noStrike" baseline="0">
              <a:solidFill>
                <a:srgbClr val="000000"/>
              </a:solidFill>
              <a:latin typeface="Arial"/>
              <a:cs typeface="Arial"/>
            </a:rPr>
            <a:t> is the number of opportunities per unit.</a:t>
          </a:r>
        </a:p>
        <a:p>
          <a:pPr algn="l" rtl="0">
            <a:defRPr sz="1000"/>
          </a:pPr>
          <a:r>
            <a:rPr lang="en-US" sz="1000" b="1" i="0" u="none" strike="noStrike" baseline="0">
              <a:solidFill>
                <a:srgbClr val="000000"/>
              </a:solidFill>
              <a:latin typeface="Arial"/>
              <a:cs typeface="Arial"/>
            </a:rPr>
            <a:t>DPMO,</a:t>
          </a:r>
          <a:r>
            <a:rPr lang="en-US" sz="1000" b="0" i="0" u="none" strike="noStrike" baseline="0">
              <a:solidFill>
                <a:srgbClr val="000000"/>
              </a:solidFill>
              <a:latin typeface="Arial"/>
              <a:cs typeface="Arial"/>
            </a:rPr>
            <a:t> is the Defects Per Million Opportunities.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   DPMO = 1,000,000 x DPU / OPU          see below.</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342900</xdr:colOff>
      <xdr:row>305</xdr:row>
      <xdr:rowOff>19050</xdr:rowOff>
    </xdr:from>
    <xdr:to>
      <xdr:col>1</xdr:col>
      <xdr:colOff>2009775</xdr:colOff>
      <xdr:row>312</xdr:row>
      <xdr:rowOff>19050</xdr:rowOff>
    </xdr:to>
    <xdr:sp macro="" textlink="">
      <xdr:nvSpPr>
        <xdr:cNvPr id="7210" name="Text Box 42">
          <a:extLst>
            <a:ext uri="{FF2B5EF4-FFF2-40B4-BE49-F238E27FC236}">
              <a16:creationId xmlns:a16="http://schemas.microsoft.com/office/drawing/2014/main" id="{00000000-0008-0000-0000-00002A1C0000}"/>
            </a:ext>
          </a:extLst>
        </xdr:cNvPr>
        <xdr:cNvSpPr txBox="1">
          <a:spLocks noChangeArrowheads="1"/>
        </xdr:cNvSpPr>
      </xdr:nvSpPr>
      <xdr:spPr bwMode="auto">
        <a:xfrm>
          <a:off x="638175" y="58331100"/>
          <a:ext cx="1666875" cy="1171575"/>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Short &amp; Long Term Z</a:t>
          </a:r>
        </a:p>
        <a:p>
          <a:pPr algn="ctr" rtl="0">
            <a:defRPr sz="1000"/>
          </a:pPr>
          <a:r>
            <a:rPr lang="en-US" sz="1000" b="0" i="0" u="none" strike="noStrike" baseline="0">
              <a:solidFill>
                <a:srgbClr val="000000"/>
              </a:solidFill>
              <a:latin typeface="Arial"/>
              <a:cs typeface="Arial"/>
            </a:rPr>
            <a:t>The table right, gives short and long term defects exceeding the USL.</a:t>
          </a:r>
        </a:p>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ZLT = ZST - ZSH</a:t>
          </a:r>
        </a:p>
        <a:p>
          <a:pPr algn="ctr" rtl="0">
            <a:defRPr sz="1000"/>
          </a:pPr>
          <a:r>
            <a:rPr lang="en-US" sz="1000" b="1" i="0" u="none" strike="noStrike" baseline="0">
              <a:solidFill>
                <a:srgbClr val="000000"/>
              </a:solidFill>
              <a:latin typeface="Arial"/>
              <a:cs typeface="Arial"/>
            </a:rPr>
            <a:t>ZLT = ZST - 1.5</a:t>
          </a:r>
        </a:p>
      </xdr:txBody>
    </xdr:sp>
    <xdr:clientData/>
  </xdr:twoCellAnchor>
  <xdr:twoCellAnchor>
    <xdr:from>
      <xdr:col>1</xdr:col>
      <xdr:colOff>19050</xdr:colOff>
      <xdr:row>263</xdr:row>
      <xdr:rowOff>38100</xdr:rowOff>
    </xdr:from>
    <xdr:to>
      <xdr:col>4</xdr:col>
      <xdr:colOff>0</xdr:colOff>
      <xdr:row>269</xdr:row>
      <xdr:rowOff>142875</xdr:rowOff>
    </xdr:to>
    <xdr:sp macro="" textlink="">
      <xdr:nvSpPr>
        <xdr:cNvPr id="7213" name="Text Box 45">
          <a:extLst>
            <a:ext uri="{FF2B5EF4-FFF2-40B4-BE49-F238E27FC236}">
              <a16:creationId xmlns:a16="http://schemas.microsoft.com/office/drawing/2014/main" id="{00000000-0008-0000-0000-00002D1C0000}"/>
            </a:ext>
          </a:extLst>
        </xdr:cNvPr>
        <xdr:cNvSpPr txBox="1">
          <a:spLocks noChangeArrowheads="1"/>
        </xdr:cNvSpPr>
      </xdr:nvSpPr>
      <xdr:spPr bwMode="auto">
        <a:xfrm>
          <a:off x="314325" y="51539775"/>
          <a:ext cx="4781550" cy="1076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FF"/>
              </a:solidFill>
              <a:latin typeface="Arial"/>
              <a:cs typeface="Arial"/>
            </a:rPr>
            <a:t>PRACTICE GOAL SEEK USING THE LIVE CELLS ABOVE</a:t>
          </a:r>
        </a:p>
        <a:p>
          <a:pPr algn="l" rtl="0">
            <a:defRPr sz="1000"/>
          </a:pPr>
          <a:r>
            <a:rPr lang="en-US" sz="1000" b="1" i="0" u="none" strike="noStrike" baseline="0">
              <a:solidFill>
                <a:srgbClr val="000000"/>
              </a:solidFill>
              <a:latin typeface="Arial"/>
              <a:cs typeface="Arial"/>
            </a:rPr>
            <a:t>Pick the Green Cell &gt; Tools &gt; Goal Seek &gt; To value &gt; 2.00 &gt; By changing &gt; Pick the Yellow Cell.</a:t>
          </a:r>
          <a:endParaRPr lang="en-US" sz="1000" b="1" i="0" u="none" strike="noStrike" baseline="0">
            <a:solidFill>
              <a:srgbClr val="0000FF"/>
            </a:solidFill>
            <a:latin typeface="Arial"/>
            <a:cs typeface="Arial"/>
          </a:endParaRPr>
        </a:p>
        <a:p>
          <a:pPr algn="l" rtl="0">
            <a:defRPr sz="1000"/>
          </a:pPr>
          <a:r>
            <a:rPr lang="en-US" sz="1000" b="0" i="0" u="none" strike="noStrike" baseline="0">
              <a:solidFill>
                <a:srgbClr val="000000"/>
              </a:solidFill>
              <a:latin typeface="Arial"/>
              <a:cs typeface="Arial"/>
            </a:rPr>
            <a:t>1. What Z-Score will give a Sigma of 2.00?  Ans: </a:t>
          </a:r>
          <a:r>
            <a:rPr lang="en-US" sz="1000" b="1" i="0" u="none" strike="noStrike" baseline="0">
              <a:solidFill>
                <a:srgbClr val="000000"/>
              </a:solidFill>
              <a:latin typeface="Arial"/>
              <a:cs typeface="Arial"/>
            </a:rPr>
            <a:t>Z = 5.00.</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What Z-Score will give a Sigma of 3.00?  Ans:</a:t>
          </a:r>
          <a:r>
            <a:rPr lang="en-US" sz="1000" b="1" i="0" u="none" strike="noStrike" baseline="0">
              <a:solidFill>
                <a:srgbClr val="000000"/>
              </a:solidFill>
              <a:latin typeface="Arial"/>
              <a:cs typeface="Arial"/>
            </a:rPr>
            <a:t> Z = 3.33.</a:t>
          </a:r>
        </a:p>
      </xdr:txBody>
    </xdr:sp>
    <xdr:clientData/>
  </xdr:twoCellAnchor>
  <xdr:twoCellAnchor>
    <xdr:from>
      <xdr:col>1</xdr:col>
      <xdr:colOff>19050</xdr:colOff>
      <xdr:row>312</xdr:row>
      <xdr:rowOff>142875</xdr:rowOff>
    </xdr:from>
    <xdr:to>
      <xdr:col>4</xdr:col>
      <xdr:colOff>819150</xdr:colOff>
      <xdr:row>316</xdr:row>
      <xdr:rowOff>76200</xdr:rowOff>
    </xdr:to>
    <xdr:sp macro="" textlink="">
      <xdr:nvSpPr>
        <xdr:cNvPr id="7214" name="Text Box 46">
          <a:extLst>
            <a:ext uri="{FF2B5EF4-FFF2-40B4-BE49-F238E27FC236}">
              <a16:creationId xmlns:a16="http://schemas.microsoft.com/office/drawing/2014/main" id="{00000000-0008-0000-0000-00002E1C0000}"/>
            </a:ext>
          </a:extLst>
        </xdr:cNvPr>
        <xdr:cNvSpPr txBox="1">
          <a:spLocks noChangeArrowheads="1"/>
        </xdr:cNvSpPr>
      </xdr:nvSpPr>
      <xdr:spPr bwMode="auto">
        <a:xfrm>
          <a:off x="314325" y="59626500"/>
          <a:ext cx="5600700" cy="581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900"/>
            </a:lnSpc>
            <a:defRPr sz="1000"/>
          </a:pPr>
          <a:r>
            <a:rPr lang="en-US" sz="1000" b="0" i="0" u="none" strike="noStrike" baseline="0">
              <a:solidFill>
                <a:srgbClr val="000000"/>
              </a:solidFill>
              <a:latin typeface="Arial"/>
              <a:cs typeface="Arial"/>
            </a:rPr>
            <a:t>This shift of 1.5 in the number of Sigmas is used to calculate the industry standard for Sigma quality.  Six Sigma quality is 3.4 defects above the Upper Specification Limit per million opportunities. By symmetry there will be an additional 3.4 defects below the Lower Specification Limit.</a:t>
          </a:r>
        </a:p>
      </xdr:txBody>
    </xdr:sp>
    <xdr:clientData/>
  </xdr:twoCellAnchor>
  <xdr:twoCellAnchor editAs="oneCell">
    <xdr:from>
      <xdr:col>1</xdr:col>
      <xdr:colOff>400050</xdr:colOff>
      <xdr:row>356</xdr:row>
      <xdr:rowOff>57150</xdr:rowOff>
    </xdr:from>
    <xdr:to>
      <xdr:col>3</xdr:col>
      <xdr:colOff>428625</xdr:colOff>
      <xdr:row>377</xdr:row>
      <xdr:rowOff>114300</xdr:rowOff>
    </xdr:to>
    <xdr:pic>
      <xdr:nvPicPr>
        <xdr:cNvPr id="7672" name="Picture 50" descr="DPU-DPMO-CIRCLES">
          <a:extLst>
            <a:ext uri="{FF2B5EF4-FFF2-40B4-BE49-F238E27FC236}">
              <a16:creationId xmlns:a16="http://schemas.microsoft.com/office/drawing/2014/main" id="{00000000-0008-0000-0000-0000F81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5325" y="66760725"/>
          <a:ext cx="3981450"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257175</xdr:colOff>
      <xdr:row>3</xdr:row>
      <xdr:rowOff>19051</xdr:rowOff>
    </xdr:from>
    <xdr:to>
      <xdr:col>10</xdr:col>
      <xdr:colOff>600075</xdr:colOff>
      <xdr:row>16</xdr:row>
      <xdr:rowOff>142876</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229350" y="581026"/>
          <a:ext cx="4629150"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200" b="1" i="0">
              <a:solidFill>
                <a:schemeClr val="dk1"/>
              </a:solidFill>
              <a:latin typeface="Arial" pitchFamily="34" charset="0"/>
              <a:ea typeface="+mn-ea"/>
              <a:cs typeface="Arial" pitchFamily="34" charset="0"/>
            </a:rPr>
            <a:t>Spread Sheet Method: new Excel version</a:t>
          </a:r>
          <a:endParaRPr lang="en-US" sz="12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1. Type in values for the </a:t>
          </a:r>
          <a:r>
            <a:rPr lang="en-US" sz="1000" b="1" i="0">
              <a:solidFill>
                <a:srgbClr val="FF0000"/>
              </a:solidFill>
              <a:latin typeface="Arial" pitchFamily="34" charset="0"/>
              <a:ea typeface="+mn-ea"/>
              <a:cs typeface="Arial" pitchFamily="34" charset="0"/>
            </a:rPr>
            <a:t>Input Data</a:t>
          </a:r>
          <a:r>
            <a:rPr lang="en-US" sz="1000" b="0" i="0">
              <a:solidFill>
                <a:schemeClr val="dk1"/>
              </a:solidFill>
              <a:latin typeface="Arial" pitchFamily="34" charset="0"/>
              <a:ea typeface="+mn-ea"/>
              <a:cs typeface="Arial" pitchFamily="34" charset="0"/>
            </a:rPr>
            <a:t>.</a:t>
          </a:r>
          <a:endParaRPr lang="en-US" sz="1000">
            <a:latin typeface="Arial" pitchFamily="34" charset="0"/>
            <a:cs typeface="Arial" pitchFamily="34" charset="0"/>
          </a:endParaRPr>
        </a:p>
        <a:p>
          <a:pPr rtl="0"/>
          <a:r>
            <a:rPr lang="en-US" sz="1000" b="0" i="0">
              <a:solidFill>
                <a:schemeClr val="dk1"/>
              </a:solidFill>
              <a:latin typeface="Arial" pitchFamily="34" charset="0"/>
              <a:ea typeface="+mn-ea"/>
              <a:cs typeface="Arial" pitchFamily="34" charset="0"/>
            </a:rPr>
            <a:t>2. Excel will make the </a:t>
          </a:r>
          <a:r>
            <a:rPr lang="en-US" sz="1000" b="1" i="0">
              <a:solidFill>
                <a:srgbClr val="FF0000"/>
              </a:solidFill>
              <a:latin typeface="Arial" pitchFamily="34" charset="0"/>
              <a:ea typeface="+mn-ea"/>
              <a:cs typeface="Arial" pitchFamily="34" charset="0"/>
            </a:rPr>
            <a:t>Calculations</a:t>
          </a:r>
          <a:r>
            <a:rPr lang="en-US" sz="1000" b="0" i="0">
              <a:solidFill>
                <a:schemeClr val="dk1"/>
              </a:solidFill>
              <a:latin typeface="Arial" pitchFamily="34" charset="0"/>
              <a:ea typeface="+mn-ea"/>
              <a:cs typeface="Arial" pitchFamily="34" charset="0"/>
            </a:rPr>
            <a:t>.</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200" b="1" i="0">
              <a:solidFill>
                <a:schemeClr val="dk1"/>
              </a:solidFill>
              <a:latin typeface="Arial" pitchFamily="34" charset="0"/>
              <a:ea typeface="+mn-ea"/>
              <a:cs typeface="Arial" pitchFamily="34" charset="0"/>
            </a:rPr>
            <a:t>Excel's GOAL SEEK </a:t>
          </a:r>
          <a:endParaRPr lang="en-US" sz="12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Excel's, "Goal Seek" adjusts one Input value to cause a Calculated formula cell to equal a given value.</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When using Excel's Goal Seek, unprotect the spread sheet by selecting: Drop down menu:  Home &gt; Format &gt; Unprotect Sheet &gt; OK </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When Excel's Goal Seek is not needed, restore protection with:</a:t>
          </a:r>
          <a:endParaRPr lang="en-US" sz="1000">
            <a:latin typeface="Arial" pitchFamily="34" charset="0"/>
            <a:cs typeface="Arial" pitchFamily="34" charset="0"/>
          </a:endParaRPr>
        </a:p>
        <a:p>
          <a:pPr rtl="0"/>
          <a:r>
            <a:rPr lang="en-US" sz="1000" b="0" i="0">
              <a:solidFill>
                <a:schemeClr val="dk1"/>
              </a:solidFill>
              <a:latin typeface="Arial" pitchFamily="34" charset="0"/>
              <a:ea typeface="+mn-ea"/>
              <a:cs typeface="Arial" pitchFamily="34" charset="0"/>
            </a:rPr>
            <a:t>Drop down menu:  Home &gt; Format &gt; Protect Sheet &gt; OK </a:t>
          </a:r>
          <a:endParaRPr lang="en-US" sz="1000">
            <a:latin typeface="Arial" pitchFamily="34" charset="0"/>
            <a:cs typeface="Arial" pitchFamily="34" charset="0"/>
          </a:endParaRPr>
        </a:p>
        <a:p>
          <a:endParaRPr lang="en-US" sz="1100"/>
        </a:p>
      </xdr:txBody>
    </xdr:sp>
    <xdr:clientData/>
  </xdr:twoCellAnchor>
  <xdr:twoCellAnchor>
    <xdr:from>
      <xdr:col>5</xdr:col>
      <xdr:colOff>266700</xdr:colOff>
      <xdr:row>17</xdr:row>
      <xdr:rowOff>114300</xdr:rowOff>
    </xdr:from>
    <xdr:to>
      <xdr:col>10</xdr:col>
      <xdr:colOff>571500</xdr:colOff>
      <xdr:row>32</xdr:row>
      <xdr:rowOff>9525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238875" y="2943225"/>
          <a:ext cx="459105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200" b="1" i="0">
              <a:solidFill>
                <a:schemeClr val="dk1"/>
              </a:solidFill>
              <a:latin typeface="Arial" pitchFamily="34" charset="0"/>
              <a:ea typeface="+mn-ea"/>
              <a:cs typeface="Arial" pitchFamily="34" charset="0"/>
            </a:rPr>
            <a:t>Spread Sheet Method: Excel-97 2003 - old version</a:t>
          </a:r>
          <a:endParaRPr lang="en-US" sz="12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1. Type in values for the </a:t>
          </a:r>
          <a:r>
            <a:rPr lang="en-US" sz="1000" b="1" i="0">
              <a:solidFill>
                <a:srgbClr val="FF0000"/>
              </a:solidFill>
              <a:latin typeface="Arial" pitchFamily="34" charset="0"/>
              <a:ea typeface="+mn-ea"/>
              <a:cs typeface="Arial" pitchFamily="34" charset="0"/>
            </a:rPr>
            <a:t>Input Data</a:t>
          </a:r>
          <a:r>
            <a:rPr lang="en-US" sz="1000" b="0" i="0">
              <a:solidFill>
                <a:schemeClr val="dk1"/>
              </a:solidFill>
              <a:latin typeface="Arial" pitchFamily="34" charset="0"/>
              <a:ea typeface="+mn-ea"/>
              <a:cs typeface="Arial" pitchFamily="34" charset="0"/>
            </a:rPr>
            <a:t>.</a:t>
          </a:r>
          <a:endParaRPr lang="en-US" sz="1000">
            <a:latin typeface="Arial" pitchFamily="34" charset="0"/>
            <a:cs typeface="Arial" pitchFamily="34" charset="0"/>
          </a:endParaRPr>
        </a:p>
        <a:p>
          <a:pPr rtl="0"/>
          <a:r>
            <a:rPr lang="en-US" sz="1000" b="0" i="0">
              <a:solidFill>
                <a:schemeClr val="dk1"/>
              </a:solidFill>
              <a:latin typeface="Arial" pitchFamily="34" charset="0"/>
              <a:ea typeface="+mn-ea"/>
              <a:cs typeface="Arial" pitchFamily="34" charset="0"/>
            </a:rPr>
            <a:t>2. Excel will make the </a:t>
          </a:r>
          <a:r>
            <a:rPr lang="en-US" sz="1000" b="1" i="0">
              <a:solidFill>
                <a:srgbClr val="FF0000"/>
              </a:solidFill>
              <a:latin typeface="Arial" pitchFamily="34" charset="0"/>
              <a:ea typeface="+mn-ea"/>
              <a:cs typeface="Arial" pitchFamily="34" charset="0"/>
            </a:rPr>
            <a:t>Calculations</a:t>
          </a:r>
          <a:r>
            <a:rPr lang="en-US" sz="1000" b="0" i="0">
              <a:solidFill>
                <a:schemeClr val="dk1"/>
              </a:solidFill>
              <a:latin typeface="Arial" pitchFamily="34" charset="0"/>
              <a:ea typeface="+mn-ea"/>
              <a:cs typeface="Arial" pitchFamily="34" charset="0"/>
            </a:rPr>
            <a:t>.</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200" b="1" i="0">
              <a:solidFill>
                <a:schemeClr val="dk1"/>
              </a:solidFill>
              <a:latin typeface="Arial" pitchFamily="34" charset="0"/>
              <a:ea typeface="+mn-ea"/>
              <a:cs typeface="Arial" pitchFamily="34" charset="0"/>
            </a:rPr>
            <a:t>Excel's GOAL SEEK </a:t>
          </a:r>
          <a:endParaRPr lang="en-US" sz="12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Excel's, "Goal Seek" adjusts one Input value to cause a Calculated formula cell to equal a given value.</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When using Excel's Goal Seek, unprotect the spread sheet by selecting: Drop down menu: Tools &gt; Protection &gt; Unprotect Sheet &gt; OK </a:t>
          </a:r>
          <a:endParaRPr lang="en-US" sz="1000">
            <a:latin typeface="Arial" pitchFamily="34" charset="0"/>
            <a:cs typeface="Arial" pitchFamily="34" charset="0"/>
          </a:endParaRPr>
        </a:p>
        <a:p>
          <a:pPr rtl="0"/>
          <a:endParaRPr lang="en-US" sz="1000" b="0" i="0">
            <a:solidFill>
              <a:schemeClr val="dk1"/>
            </a:solidFill>
            <a:latin typeface="Arial" pitchFamily="34" charset="0"/>
            <a:ea typeface="+mn-ea"/>
            <a:cs typeface="Arial" pitchFamily="34" charset="0"/>
          </a:endParaRPr>
        </a:p>
        <a:p>
          <a:pPr rtl="0"/>
          <a:r>
            <a:rPr lang="en-US" sz="1000" b="0" i="0">
              <a:solidFill>
                <a:schemeClr val="dk1"/>
              </a:solidFill>
              <a:latin typeface="Arial" pitchFamily="34" charset="0"/>
              <a:ea typeface="+mn-ea"/>
              <a:cs typeface="Arial" pitchFamily="34" charset="0"/>
            </a:rPr>
            <a:t>When Excel's Goal Seek is not needed, restore protection with:</a:t>
          </a:r>
          <a:endParaRPr lang="en-US" sz="1000">
            <a:latin typeface="Arial" pitchFamily="34" charset="0"/>
            <a:cs typeface="Arial" pitchFamily="34" charset="0"/>
          </a:endParaRPr>
        </a:p>
        <a:p>
          <a:r>
            <a:rPr lang="en-US" sz="1000" b="0" i="0">
              <a:solidFill>
                <a:schemeClr val="dk1"/>
              </a:solidFill>
              <a:latin typeface="Arial" pitchFamily="34" charset="0"/>
              <a:ea typeface="+mn-ea"/>
              <a:cs typeface="Arial" pitchFamily="34" charset="0"/>
            </a:rPr>
            <a:t>Drop down menu: Tools &gt; Protection &gt; Protect Sheet &gt; OK </a:t>
          </a:r>
          <a:endParaRPr lang="en-US" sz="1000">
            <a:latin typeface="Arial" pitchFamily="34" charset="0"/>
            <a:cs typeface="Arial" pitchFamily="34" charset="0"/>
          </a:endParaRPr>
        </a:p>
      </xdr:txBody>
    </xdr:sp>
    <xdr:clientData/>
  </xdr:twoCellAnchor>
  <xdr:twoCellAnchor>
    <xdr:from>
      <xdr:col>14</xdr:col>
      <xdr:colOff>22225</xdr:colOff>
      <xdr:row>40</xdr:row>
      <xdr:rowOff>104776</xdr:rowOff>
    </xdr:from>
    <xdr:to>
      <xdr:col>20</xdr:col>
      <xdr:colOff>161925</xdr:colOff>
      <xdr:row>49</xdr:row>
      <xdr:rowOff>142876</xdr:rowOff>
    </xdr:to>
    <xdr:sp macro="" textlink="">
      <xdr:nvSpPr>
        <xdr:cNvPr id="38" name="Text Box 15">
          <a:extLst>
            <a:ext uri="{FF2B5EF4-FFF2-40B4-BE49-F238E27FC236}">
              <a16:creationId xmlns:a16="http://schemas.microsoft.com/office/drawing/2014/main" id="{00000000-0008-0000-0000-000026000000}"/>
            </a:ext>
          </a:extLst>
        </xdr:cNvPr>
        <xdr:cNvSpPr txBox="1">
          <a:spLocks noChangeArrowheads="1"/>
        </xdr:cNvSpPr>
      </xdr:nvSpPr>
      <xdr:spPr bwMode="auto">
        <a:xfrm>
          <a:off x="6508750" y="1638301"/>
          <a:ext cx="4349750" cy="1752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a:cs typeface="Arial"/>
            </a:rPr>
            <a:t>6 SIGMA RUN CHART (below)</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By changing the process from a drill and drilling jig to a milling fixture, the accuracy and repeatability increases to the 6 sigma level.</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run chart above, illustrates a 6-Sigma normally distributed variation in part hole positions between an USL of 3.002 and LSL of 3.000 inches.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long term 6 sigma operation reduces the number of defective parts to 3.4 + 3.4 or 6.8 parts per 1,000,000,000 parts produced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19049</xdr:colOff>
      <xdr:row>36</xdr:row>
      <xdr:rowOff>66675</xdr:rowOff>
    </xdr:from>
    <xdr:to>
      <xdr:col>12</xdr:col>
      <xdr:colOff>466725</xdr:colOff>
      <xdr:row>49</xdr:row>
      <xdr:rowOff>152400</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5799" y="838200"/>
          <a:ext cx="5048251"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Arial" panose="020B0604020202020204" pitchFamily="34" charset="0"/>
              <a:ea typeface="+mn-ea"/>
              <a:cs typeface="Arial" panose="020B0604020202020204" pitchFamily="34" charset="0"/>
            </a:rPr>
            <a:t>PROCESS CAPABILITY INDEX  Cp</a:t>
          </a:r>
        </a:p>
        <a:p>
          <a:endParaRPr lang="en-US" sz="1100" b="1" i="0">
            <a:solidFill>
              <a:schemeClr val="dk1"/>
            </a:solidFill>
            <a:effectLst/>
            <a:latin typeface="Arial" panose="020B0604020202020204" pitchFamily="34" charset="0"/>
            <a:ea typeface="+mn-ea"/>
            <a:cs typeface="Arial" panose="020B0604020202020204" pitchFamily="34" charset="0"/>
          </a:endParaRPr>
        </a:p>
        <a:p>
          <a:r>
            <a:rPr lang="en-US" sz="1100" b="1" i="0">
              <a:solidFill>
                <a:schemeClr val="dk1"/>
              </a:solidFill>
              <a:effectLst/>
              <a:latin typeface="Arial" panose="020B0604020202020204" pitchFamily="34" charset="0"/>
              <a:ea typeface="+mn-ea"/>
              <a:cs typeface="Arial" panose="020B0604020202020204" pitchFamily="34" charset="0"/>
            </a:rPr>
            <a:t>Cp  = (Upper Spec Limit - Lower Spec Limit) / (6 x Sigma) </a:t>
          </a:r>
        </a:p>
        <a:p>
          <a:r>
            <a:rPr lang="en-US" sz="1100" b="1" i="0">
              <a:solidFill>
                <a:schemeClr val="dk1"/>
              </a:solidFill>
              <a:effectLst/>
              <a:latin typeface="Arial" panose="020B0604020202020204" pitchFamily="34" charset="0"/>
              <a:ea typeface="+mn-ea"/>
              <a:cs typeface="Arial" panose="020B0604020202020204" pitchFamily="34" charset="0"/>
            </a:rPr>
            <a:t>Cp  = (USL - LSL)/( 6</a:t>
          </a:r>
          <a:r>
            <a:rPr lang="el-GR" sz="1100" b="1" i="0">
              <a:solidFill>
                <a:schemeClr val="dk1"/>
              </a:solidFill>
              <a:effectLst/>
              <a:latin typeface="Arial" panose="020B0604020202020204" pitchFamily="34" charset="0"/>
              <a:ea typeface="+mn-ea"/>
              <a:cs typeface="Arial" panose="020B0604020202020204" pitchFamily="34" charset="0"/>
            </a:rPr>
            <a:t>σ)</a:t>
          </a:r>
          <a:endParaRPr lang="en-US" sz="1100" b="1" i="0">
            <a:solidFill>
              <a:schemeClr val="dk1"/>
            </a:solidFill>
            <a:effectLst/>
            <a:latin typeface="Arial" panose="020B0604020202020204" pitchFamily="34" charset="0"/>
            <a:ea typeface="+mn-ea"/>
            <a:cs typeface="Arial" panose="020B0604020202020204" pitchFamily="34" charset="0"/>
          </a:endParaRPr>
        </a:p>
        <a:p>
          <a:r>
            <a:rPr lang="en-US" sz="1100" b="1" i="0">
              <a:solidFill>
                <a:schemeClr val="dk1"/>
              </a:solidFill>
              <a:effectLst/>
              <a:latin typeface="Arial" panose="020B0604020202020204" pitchFamily="34" charset="0"/>
              <a:ea typeface="+mn-ea"/>
              <a:cs typeface="Arial" panose="020B0604020202020204" pitchFamily="34" charset="0"/>
            </a:rPr>
            <a:t>Cp  = 1.00 but 1.33 or greater is desirable</a:t>
          </a:r>
        </a:p>
        <a:p>
          <a:r>
            <a:rPr lang="en-US" sz="1100" b="1" i="0">
              <a:solidFill>
                <a:schemeClr val="dk1"/>
              </a:solidFill>
              <a:effectLst/>
              <a:latin typeface="Arial" panose="020B0604020202020204" pitchFamily="34" charset="0"/>
              <a:ea typeface="+mn-ea"/>
              <a:cs typeface="Arial" panose="020B0604020202020204" pitchFamily="34" charset="0"/>
            </a:rPr>
            <a:t>Cpk =&gt; +</a:t>
          </a:r>
          <a:r>
            <a:rPr lang="en-US" sz="1100" b="1" i="0" baseline="0">
              <a:solidFill>
                <a:schemeClr val="dk1"/>
              </a:solidFill>
              <a:effectLst/>
              <a:latin typeface="Arial" panose="020B0604020202020204" pitchFamily="34" charset="0"/>
              <a:ea typeface="+mn-ea"/>
              <a:cs typeface="Arial" panose="020B0604020202020204" pitchFamily="34" charset="0"/>
            </a:rPr>
            <a:t> 1.33 (USL) or -</a:t>
          </a:r>
          <a:r>
            <a:rPr lang="en-US" sz="1100" b="1" i="0">
              <a:solidFill>
                <a:schemeClr val="dk1"/>
              </a:solidFill>
              <a:effectLst/>
              <a:latin typeface="Arial" panose="020B0604020202020204" pitchFamily="34" charset="0"/>
              <a:ea typeface="+mn-ea"/>
              <a:cs typeface="Arial" panose="020B0604020202020204" pitchFamily="34" charset="0"/>
            </a:rPr>
            <a:t>1.33 (LSL) each is desirable.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process must be stable before it can be considered capable</a:t>
          </a:r>
          <a:r>
            <a:rPr lang="en-US" sz="1100">
              <a:solidFill>
                <a:schemeClr val="dk1"/>
              </a:solidFill>
              <a:effectLst/>
              <a:latin typeface="+mn-lt"/>
              <a:ea typeface="+mn-ea"/>
              <a:cs typeface="+mn-cs"/>
            </a:rPr>
            <a:t>.</a:t>
          </a:r>
          <a:endParaRPr lang="en-US">
            <a:effectLst/>
          </a:endParaRPr>
        </a:p>
        <a:p>
          <a:endParaRPr lang="en-US" sz="1100" b="1" i="0">
            <a:solidFill>
              <a:schemeClr val="dk1"/>
            </a:solidFill>
            <a:effectLst/>
            <a:latin typeface="Arial" panose="020B0604020202020204" pitchFamily="34" charset="0"/>
            <a:ea typeface="+mn-ea"/>
            <a:cs typeface="Arial" panose="020B0604020202020204" pitchFamily="34" charset="0"/>
          </a:endParaRPr>
        </a:p>
        <a:p>
          <a:r>
            <a:rPr lang="en-US" sz="1100" b="1" i="0">
              <a:solidFill>
                <a:schemeClr val="dk1"/>
              </a:solidFill>
              <a:effectLst/>
              <a:latin typeface="Arial" panose="020B0604020202020204" pitchFamily="34" charset="0"/>
              <a:ea typeface="+mn-ea"/>
              <a:cs typeface="Arial" panose="020B0604020202020204" pitchFamily="34" charset="0"/>
            </a:rPr>
            <a:t>Cp</a:t>
          </a:r>
          <a:r>
            <a:rPr lang="en-US" sz="1100" b="0" i="0">
              <a:solidFill>
                <a:schemeClr val="dk1"/>
              </a:solidFill>
              <a:effectLst/>
              <a:latin typeface="Arial" panose="020B0604020202020204" pitchFamily="34" charset="0"/>
              <a:ea typeface="+mn-ea"/>
              <a:cs typeface="Arial" panose="020B0604020202020204" pitchFamily="34" charset="0"/>
            </a:rPr>
            <a:t> is the process capability.</a:t>
          </a:r>
        </a:p>
        <a:p>
          <a:r>
            <a:rPr lang="en-US" sz="1100" b="0" i="0">
              <a:solidFill>
                <a:schemeClr val="dk1"/>
              </a:solidFill>
              <a:effectLst/>
              <a:latin typeface="Arial" panose="020B0604020202020204" pitchFamily="34" charset="0"/>
              <a:ea typeface="+mn-ea"/>
              <a:cs typeface="Arial" panose="020B0604020202020204" pitchFamily="34" charset="0"/>
            </a:rPr>
            <a:t>It</a:t>
          </a:r>
          <a:r>
            <a:rPr lang="en-US" sz="1100" b="0" i="0" baseline="0">
              <a:solidFill>
                <a:schemeClr val="dk1"/>
              </a:solidFill>
              <a:effectLst/>
              <a:latin typeface="Arial" panose="020B0604020202020204" pitchFamily="34" charset="0"/>
              <a:ea typeface="+mn-ea"/>
              <a:cs typeface="Arial" panose="020B0604020202020204" pitchFamily="34" charset="0"/>
            </a:rPr>
            <a:t> is t</a:t>
          </a:r>
          <a:r>
            <a:rPr lang="en-US" sz="1100" b="0" i="0">
              <a:solidFill>
                <a:schemeClr val="dk1"/>
              </a:solidFill>
              <a:effectLst/>
              <a:latin typeface="Arial" panose="020B0604020202020204" pitchFamily="34" charset="0"/>
              <a:ea typeface="+mn-ea"/>
              <a:cs typeface="Arial" panose="020B0604020202020204" pitchFamily="34" charset="0"/>
            </a:rPr>
            <a:t>he quantity of variation given by standard deviation and upper and lower limits from the mean.  </a:t>
          </a:r>
        </a:p>
        <a:p>
          <a:endParaRPr lang="en-US" sz="1100" b="0" i="0">
            <a:solidFill>
              <a:schemeClr val="dk1"/>
            </a:solidFill>
            <a:effectLst/>
            <a:latin typeface="Arial" panose="020B0604020202020204" pitchFamily="34" charset="0"/>
            <a:ea typeface="+mn-ea"/>
            <a:cs typeface="Arial" panose="020B0604020202020204" pitchFamily="34" charset="0"/>
          </a:endParaRPr>
        </a:p>
        <a:p>
          <a:pPr rtl="0"/>
          <a:r>
            <a:rPr lang="en-US" sz="1100" b="1" i="0" baseline="0">
              <a:solidFill>
                <a:schemeClr val="dk1"/>
              </a:solidFill>
              <a:effectLst/>
              <a:latin typeface="Arial" panose="020B0604020202020204" pitchFamily="34" charset="0"/>
              <a:ea typeface="+mn-ea"/>
              <a:cs typeface="Arial" panose="020B0604020202020204" pitchFamily="34" charset="0"/>
            </a:rPr>
            <a:t>3 SIGMA RUN CHART (below)</a:t>
          </a:r>
          <a:endParaRPr lang="en-US" sz="1200">
            <a:effectLst/>
            <a:latin typeface="Arial" panose="020B0604020202020204" pitchFamily="34" charset="0"/>
            <a:cs typeface="Arial" panose="020B0604020202020204" pitchFamily="34" charset="0"/>
          </a:endParaRPr>
        </a:p>
        <a:p>
          <a:pPr rtl="0"/>
          <a:r>
            <a:rPr lang="en-US" sz="1100" b="0" i="0" baseline="0">
              <a:solidFill>
                <a:schemeClr val="dk1"/>
              </a:solidFill>
              <a:effectLst/>
              <a:latin typeface="Arial" panose="020B0604020202020204" pitchFamily="34" charset="0"/>
              <a:ea typeface="+mn-ea"/>
              <a:cs typeface="Arial" panose="020B0604020202020204" pitchFamily="34" charset="0"/>
            </a:rPr>
            <a:t>Because this is a 3-Sigma operation, the long term </a:t>
          </a:r>
          <a:r>
            <a:rPr lang="en-US" sz="1200" b="0" i="0" baseline="0">
              <a:solidFill>
                <a:schemeClr val="dk1"/>
              </a:solidFill>
              <a:effectLst/>
              <a:latin typeface="Arial" panose="020B0604020202020204" pitchFamily="34" charset="0"/>
              <a:ea typeface="+mn-ea"/>
              <a:cs typeface="Arial" panose="020B0604020202020204" pitchFamily="34" charset="0"/>
            </a:rPr>
            <a:t>number </a:t>
          </a:r>
          <a:r>
            <a:rPr lang="en-US" sz="1100" b="0" i="0" baseline="0">
              <a:solidFill>
                <a:schemeClr val="dk1"/>
              </a:solidFill>
              <a:effectLst/>
              <a:latin typeface="Arial" panose="020B0604020202020204" pitchFamily="34" charset="0"/>
              <a:ea typeface="+mn-ea"/>
              <a:cs typeface="Arial" panose="020B0604020202020204" pitchFamily="34" charset="0"/>
            </a:rPr>
            <a:t>of defective parts will be 67 per 1000.</a:t>
          </a:r>
          <a:endParaRPr lang="en-US" sz="1100" b="0" i="0">
            <a:solidFill>
              <a:schemeClr val="dk1"/>
            </a:solidFill>
            <a:effectLst/>
            <a:latin typeface="Arial" panose="020B0604020202020204" pitchFamily="34" charset="0"/>
            <a:ea typeface="+mn-ea"/>
            <a:cs typeface="Arial" panose="020B0604020202020204" pitchFamily="34" charset="0"/>
          </a:endParaRPr>
        </a:p>
        <a:p>
          <a:endParaRPr lang="en-US" sz="1200" b="0" i="0">
            <a:solidFill>
              <a:schemeClr val="dk1"/>
            </a:solidFill>
            <a:effectLst/>
            <a:latin typeface="Arial" panose="020B0604020202020204" pitchFamily="34" charset="0"/>
            <a:ea typeface="+mn-ea"/>
            <a:cs typeface="Arial" panose="020B0604020202020204" pitchFamily="34" charset="0"/>
          </a:endParaRPr>
        </a:p>
        <a:p>
          <a:endParaRPr lang="en-US" sz="1200" b="0" i="0">
            <a:solidFill>
              <a:schemeClr val="dk1"/>
            </a:solidFill>
            <a:effectLst/>
            <a:latin typeface="Arial" panose="020B0604020202020204" pitchFamily="34" charset="0"/>
            <a:ea typeface="+mn-ea"/>
            <a:cs typeface="Arial" panose="020B0604020202020204" pitchFamily="34" charset="0"/>
          </a:endParaRPr>
        </a:p>
        <a:p>
          <a:r>
            <a:rPr lang="en-US" sz="1200" b="0" i="0">
              <a:solidFill>
                <a:schemeClr val="dk1"/>
              </a:solidFill>
              <a:effectLst/>
              <a:latin typeface="Arial" panose="020B0604020202020204" pitchFamily="34" charset="0"/>
              <a:ea typeface="+mn-ea"/>
              <a:cs typeface="Arial" panose="020B0604020202020204" pitchFamily="34" charset="0"/>
            </a:rPr>
            <a:t>                                                 </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5</xdr:col>
      <xdr:colOff>542925</xdr:colOff>
      <xdr:row>84</xdr:row>
      <xdr:rowOff>66675</xdr:rowOff>
    </xdr:from>
    <xdr:to>
      <xdr:col>8</xdr:col>
      <xdr:colOff>609600</xdr:colOff>
      <xdr:row>92</xdr:row>
      <xdr:rowOff>21167</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04025" y="13769975"/>
          <a:ext cx="2879725" cy="1241425"/>
        </a:xfrm>
        <a:prstGeom prst="rect">
          <a:avLst/>
        </a:prstGeom>
      </xdr:spPr>
    </xdr:pic>
    <xdr:clientData/>
  </xdr:twoCellAnchor>
  <xdr:twoCellAnchor editAs="oneCell">
    <xdr:from>
      <xdr:col>5</xdr:col>
      <xdr:colOff>85725</xdr:colOff>
      <xdr:row>50</xdr:row>
      <xdr:rowOff>66675</xdr:rowOff>
    </xdr:from>
    <xdr:to>
      <xdr:col>9</xdr:col>
      <xdr:colOff>200025</xdr:colOff>
      <xdr:row>60</xdr:row>
      <xdr:rowOff>0</xdr:rowOff>
    </xdr:to>
    <xdr:pic>
      <xdr:nvPicPr>
        <xdr:cNvPr id="44" name="Picture 47" descr="RUN-CHART-3-SIGMA">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2475" y="3505200"/>
          <a:ext cx="37528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104775</xdr:colOff>
      <xdr:row>50</xdr:row>
      <xdr:rowOff>28575</xdr:rowOff>
    </xdr:from>
    <xdr:to>
      <xdr:col>19</xdr:col>
      <xdr:colOff>276225</xdr:colOff>
      <xdr:row>60</xdr:row>
      <xdr:rowOff>19050</xdr:rowOff>
    </xdr:to>
    <xdr:pic>
      <xdr:nvPicPr>
        <xdr:cNvPr id="45" name="Picture 48" descr="RUN-CHART-6-SIGMA">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91300" y="3467100"/>
          <a:ext cx="38481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6349</xdr:colOff>
      <xdr:row>130</xdr:row>
      <xdr:rowOff>23812</xdr:rowOff>
    </xdr:from>
    <xdr:to>
      <xdr:col>11</xdr:col>
      <xdr:colOff>511174</xdr:colOff>
      <xdr:row>147</xdr:row>
      <xdr:rowOff>7937</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13</xdr:col>
      <xdr:colOff>542925</xdr:colOff>
      <xdr:row>84</xdr:row>
      <xdr:rowOff>66675</xdr:rowOff>
    </xdr:from>
    <xdr:ext cx="2886075" cy="1258358"/>
    <xdr:pic>
      <xdr:nvPicPr>
        <xdr:cNvPr id="29" name="Picture 28">
          <a:extLst>
            <a:ext uri="{FF2B5EF4-FFF2-40B4-BE49-F238E27FC236}">
              <a16:creationId xmlns:a16="http://schemas.microsoft.com/office/drawing/2014/main" id="{D69F83F4-902F-427E-A090-DB493770EEB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08258" y="13935075"/>
          <a:ext cx="2886075" cy="1258358"/>
        </a:xfrm>
        <a:prstGeom prst="rect">
          <a:avLst/>
        </a:prstGeom>
      </xdr:spPr>
    </xdr:pic>
    <xdr:clientData/>
  </xdr:oneCellAnchor>
  <xdr:twoCellAnchor>
    <xdr:from>
      <xdr:col>13</xdr:col>
      <xdr:colOff>6349</xdr:colOff>
      <xdr:row>130</xdr:row>
      <xdr:rowOff>23812</xdr:rowOff>
    </xdr:from>
    <xdr:to>
      <xdr:col>19</xdr:col>
      <xdr:colOff>511174</xdr:colOff>
      <xdr:row>147</xdr:row>
      <xdr:rowOff>7937</xdr:rowOff>
    </xdr:to>
    <xdr:graphicFrame macro="">
      <xdr:nvGraphicFramePr>
        <xdr:cNvPr id="30" name="Chart 29">
          <a:extLst>
            <a:ext uri="{FF2B5EF4-FFF2-40B4-BE49-F238E27FC236}">
              <a16:creationId xmlns:a16="http://schemas.microsoft.com/office/drawing/2014/main" id="{2B2846EB-FCC3-4D58-9796-3BBA6AB07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171450</xdr:colOff>
      <xdr:row>160</xdr:row>
      <xdr:rowOff>25400</xdr:rowOff>
    </xdr:from>
    <xdr:to>
      <xdr:col>3</xdr:col>
      <xdr:colOff>622536</xdr:colOff>
      <xdr:row>176</xdr:row>
      <xdr:rowOff>50932</xdr:rowOff>
    </xdr:to>
    <xdr:pic>
      <xdr:nvPicPr>
        <xdr:cNvPr id="3" name="Picture 2">
          <a:extLst>
            <a:ext uri="{FF2B5EF4-FFF2-40B4-BE49-F238E27FC236}">
              <a16:creationId xmlns:a16="http://schemas.microsoft.com/office/drawing/2014/main" id="{F8566B32-B271-4AD5-80CF-3E0A359B3A4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82600" y="26111200"/>
          <a:ext cx="4591286" cy="2565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38100</xdr:rowOff>
    </xdr:from>
    <xdr:to>
      <xdr:col>5</xdr:col>
      <xdr:colOff>495300</xdr:colOff>
      <xdr:row>48</xdr:row>
      <xdr:rowOff>152400</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723900" y="600075"/>
          <a:ext cx="4352925" cy="7400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ENGINEERING DECISIONS</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Engineering decisions include:</a:t>
          </a: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Facts </a:t>
          </a:r>
          <a:r>
            <a:rPr lang="en-US" sz="1000" b="0" i="0" u="none" strike="noStrike" baseline="0">
              <a:solidFill>
                <a:srgbClr val="000000"/>
              </a:solidFill>
              <a:latin typeface="Arial"/>
              <a:cs typeface="Arial"/>
            </a:rPr>
            <a:t>The solution can not be determined until the problem is fully defined and understood. </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Knowledge </a:t>
          </a:r>
          <a:r>
            <a:rPr lang="en-US" sz="1000" b="0" i="0" u="none" strike="noStrike" baseline="0">
              <a:solidFill>
                <a:srgbClr val="000000"/>
              </a:solidFill>
              <a:latin typeface="Arial"/>
              <a:cs typeface="Arial"/>
            </a:rPr>
            <a:t>You must have or acquire the knowledge required to make a decision. If you receive advice from others, you continue to be accountable for the outcome of your decision. Studying 2 or 3 books on a particular subject will make you an expert.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Experience </a:t>
          </a:r>
          <a:r>
            <a:rPr lang="en-US" sz="1000" b="0" i="0" u="none" strike="noStrike" baseline="0">
              <a:solidFill>
                <a:srgbClr val="000000"/>
              </a:solidFill>
              <a:latin typeface="Arial"/>
              <a:cs typeface="Arial"/>
            </a:rPr>
            <a:t>The present situation is compared with similar circumstances experienced. Your experience includes your own and that of others you have associated with. The time to obtain experience can be compressed by studying applicable books and reports. </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Analysis  </a:t>
          </a:r>
          <a:r>
            <a:rPr lang="en-US" sz="1000" b="0" i="0" u="none" strike="noStrike" baseline="0">
              <a:solidFill>
                <a:srgbClr val="000000"/>
              </a:solidFill>
              <a:latin typeface="Arial"/>
              <a:cs typeface="Arial"/>
            </a:rPr>
            <a:t>is the process of dividing an engineering problem into parts. The main problem is resolved by solving each part-problem. Various analysis procedures are included in this course.</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Judgment </a:t>
          </a:r>
          <a:r>
            <a:rPr lang="en-US" sz="1000" b="0" i="0" u="none" strike="noStrike" baseline="0">
              <a:solidFill>
                <a:srgbClr val="000000"/>
              </a:solidFill>
              <a:latin typeface="Arial"/>
              <a:cs typeface="Arial"/>
            </a:rPr>
            <a:t>Often</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all the information required to make a decision is not available. In this case it is wise not to make a decision.</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Action </a:t>
          </a:r>
          <a:r>
            <a:rPr lang="en-US" sz="1000" b="0" i="0" u="none" strike="noStrike" baseline="0">
              <a:solidFill>
                <a:srgbClr val="000000"/>
              </a:solidFill>
              <a:latin typeface="Arial"/>
              <a:cs typeface="Arial"/>
            </a:rPr>
            <a:t>Steps taken to implement decision making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a:t>
          </a:r>
          <a:r>
            <a:rPr lang="en-US" sz="1000" b="0" i="0" u="none" strike="noStrike" baseline="0">
              <a:solidFill>
                <a:srgbClr val="000000"/>
              </a:solidFill>
              <a:latin typeface="Arial"/>
              <a:cs typeface="Arial"/>
            </a:rPr>
            <a:t> List objectives.</a:t>
          </a:r>
        </a:p>
        <a:p>
          <a:pPr algn="l" rtl="0">
            <a:defRPr sz="1000"/>
          </a:pPr>
          <a:r>
            <a:rPr lang="en-US" sz="1000" b="1" i="0" u="none" strike="noStrike" baseline="0">
              <a:solidFill>
                <a:srgbClr val="000000"/>
              </a:solidFill>
              <a:latin typeface="Arial"/>
              <a:cs typeface="Arial"/>
            </a:rPr>
            <a:t>b.</a:t>
          </a:r>
          <a:r>
            <a:rPr lang="en-US" sz="1000" b="0" i="0" u="none" strike="noStrike" baseline="0">
              <a:solidFill>
                <a:srgbClr val="000000"/>
              </a:solidFill>
              <a:latin typeface="Arial"/>
              <a:cs typeface="Arial"/>
            </a:rPr>
            <a:t> Prioritize objectives.</a:t>
          </a:r>
        </a:p>
        <a:p>
          <a:pPr algn="l" rtl="0">
            <a:defRPr sz="1000"/>
          </a:pPr>
          <a:r>
            <a:rPr lang="en-US" sz="1000" b="1" i="0" u="none" strike="noStrike" baseline="0">
              <a:solidFill>
                <a:srgbClr val="000000"/>
              </a:solidFill>
              <a:latin typeface="Arial"/>
              <a:cs typeface="Arial"/>
            </a:rPr>
            <a:t>c.</a:t>
          </a:r>
          <a:r>
            <a:rPr lang="en-US" sz="1000" b="0" i="0" u="none" strike="noStrike" baseline="0">
              <a:solidFill>
                <a:srgbClr val="000000"/>
              </a:solidFill>
              <a:latin typeface="Arial"/>
              <a:cs typeface="Arial"/>
            </a:rPr>
            <a:t> List actions required to reach objectives.</a:t>
          </a:r>
        </a:p>
        <a:p>
          <a:pPr algn="l" rtl="0">
            <a:defRPr sz="1000"/>
          </a:pPr>
          <a:r>
            <a:rPr lang="en-US" sz="1000" b="1" i="0" u="none" strike="noStrike" baseline="0">
              <a:solidFill>
                <a:srgbClr val="000000"/>
              </a:solidFill>
              <a:latin typeface="Arial"/>
              <a:cs typeface="Arial"/>
            </a:rPr>
            <a:t>d.</a:t>
          </a:r>
          <a:r>
            <a:rPr lang="en-US" sz="1000" b="0" i="0" u="none" strike="noStrike" baseline="0">
              <a:solidFill>
                <a:srgbClr val="000000"/>
              </a:solidFill>
              <a:latin typeface="Arial"/>
              <a:cs typeface="Arial"/>
            </a:rPr>
            <a:t> Define adverse consequences of each action.</a:t>
          </a:r>
        </a:p>
        <a:p>
          <a:pPr algn="l" rtl="0">
            <a:defRPr sz="1000"/>
          </a:pPr>
          <a:r>
            <a:rPr lang="en-US" sz="1000" b="1" i="0" u="none" strike="noStrike" baseline="0">
              <a:solidFill>
                <a:srgbClr val="000000"/>
              </a:solidFill>
              <a:latin typeface="Arial"/>
              <a:cs typeface="Arial"/>
            </a:rPr>
            <a:t>e.</a:t>
          </a:r>
          <a:r>
            <a:rPr lang="en-US" sz="1000" b="0" i="0" u="none" strike="noStrike" baseline="0">
              <a:solidFill>
                <a:srgbClr val="000000"/>
              </a:solidFill>
              <a:latin typeface="Arial"/>
              <a:cs typeface="Arial"/>
            </a:rPr>
            <a:t> Select best action required to achieve objective.</a:t>
          </a:r>
        </a:p>
        <a:p>
          <a:pPr algn="l" rtl="0">
            <a:defRPr sz="1000"/>
          </a:pPr>
          <a:r>
            <a:rPr lang="en-US" sz="1000" b="1" i="0" u="none" strike="noStrike" baseline="0">
              <a:solidFill>
                <a:srgbClr val="000000"/>
              </a:solidFill>
              <a:latin typeface="Arial"/>
              <a:cs typeface="Arial"/>
            </a:rPr>
            <a:t>f. </a:t>
          </a:r>
          <a:r>
            <a:rPr lang="en-US" sz="1000" b="0" i="0" u="none" strike="noStrike" baseline="0">
              <a:solidFill>
                <a:srgbClr val="000000"/>
              </a:solidFill>
              <a:latin typeface="Arial"/>
              <a:cs typeface="Arial"/>
            </a:rPr>
            <a:t>Implement best action.</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DECISION THEORY</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Decision theory is based on values and probability including:</a:t>
          </a:r>
        </a:p>
        <a:p>
          <a:pPr algn="l" rtl="0">
            <a:defRPr sz="1000"/>
          </a:pPr>
          <a:r>
            <a:rPr lang="en-US" sz="1000" b="0" i="0" u="none" strike="noStrike" baseline="0">
              <a:solidFill>
                <a:srgbClr val="000000"/>
              </a:solidFill>
              <a:latin typeface="Arial"/>
              <a:cs typeface="Arial"/>
            </a:rPr>
            <a:t>1. Stated objectives.</a:t>
          </a:r>
        </a:p>
        <a:p>
          <a:pPr algn="l" rtl="0">
            <a:defRPr sz="1000"/>
          </a:pPr>
          <a:r>
            <a:rPr lang="en-US" sz="1000" b="0" i="0" u="none" strike="noStrike" baseline="0">
              <a:solidFill>
                <a:srgbClr val="000000"/>
              </a:solidFill>
              <a:latin typeface="Arial"/>
              <a:cs typeface="Arial"/>
            </a:rPr>
            <a:t>2. Known facts, similar systems, and data.</a:t>
          </a:r>
        </a:p>
        <a:p>
          <a:pPr algn="l" rtl="0">
            <a:defRPr sz="1000"/>
          </a:pPr>
          <a:r>
            <a:rPr lang="en-US" sz="1000" b="0" i="0" u="none" strike="noStrike" baseline="0">
              <a:solidFill>
                <a:srgbClr val="000000"/>
              </a:solidFill>
              <a:latin typeface="Arial"/>
              <a:cs typeface="Arial"/>
            </a:rPr>
            <a:t>3. Alternate courses of action.</a:t>
          </a:r>
        </a:p>
        <a:p>
          <a:pPr algn="l" rtl="0">
            <a:defRPr sz="1000"/>
          </a:pPr>
          <a:r>
            <a:rPr lang="en-US" sz="1000" b="0" i="0" u="none" strike="noStrike" baseline="0">
              <a:solidFill>
                <a:srgbClr val="000000"/>
              </a:solidFill>
              <a:latin typeface="Arial"/>
              <a:cs typeface="Arial"/>
            </a:rPr>
            <a:t>4. Related physical laws.</a:t>
          </a:r>
        </a:p>
        <a:p>
          <a:pPr algn="l" rtl="0">
            <a:defRPr sz="1000"/>
          </a:pPr>
          <a:r>
            <a:rPr lang="en-US" sz="1000" b="0" i="0" u="none" strike="noStrike" baseline="0">
              <a:solidFill>
                <a:srgbClr val="000000"/>
              </a:solidFill>
              <a:latin typeface="Arial"/>
              <a:cs typeface="Arial"/>
            </a:rPr>
            <a:t>5. Analysis of individual parts of the objective.</a:t>
          </a:r>
        </a:p>
        <a:p>
          <a:pPr algn="l" rtl="0">
            <a:defRPr sz="1000"/>
          </a:pPr>
          <a:r>
            <a:rPr lang="en-US" sz="1000" b="0" i="0" u="none" strike="noStrike" baseline="0">
              <a:solidFill>
                <a:srgbClr val="000000"/>
              </a:solidFill>
              <a:latin typeface="Arial"/>
              <a:cs typeface="Arial"/>
            </a:rPr>
            <a:t>6. Risk factors: money, time, experience, etc.</a:t>
          </a:r>
        </a:p>
        <a:p>
          <a:pPr algn="l" rtl="0">
            <a:defRPr sz="1000"/>
          </a:pPr>
          <a:r>
            <a:rPr lang="en-US" sz="1000" b="0" i="0" u="none" strike="noStrike" baseline="0">
              <a:solidFill>
                <a:srgbClr val="000000"/>
              </a:solidFill>
              <a:latin typeface="Arial"/>
              <a:cs typeface="Arial"/>
            </a:rPr>
            <a:t>7. Math models: stress analysis, statistical probabilities, etc.</a:t>
          </a:r>
        </a:p>
        <a:p>
          <a:pPr algn="l" rtl="0">
            <a:defRPr sz="1000"/>
          </a:pPr>
          <a:r>
            <a:rPr lang="en-US" sz="1000" b="0" i="0" u="none" strike="noStrike" baseline="0">
              <a:solidFill>
                <a:srgbClr val="000000"/>
              </a:solidFill>
              <a:latin typeface="Arial"/>
              <a:cs typeface="Arial"/>
            </a:rPr>
            <a:t>8. Comparison tables.</a:t>
          </a:r>
        </a:p>
        <a:p>
          <a:pPr algn="l" rtl="0">
            <a:defRPr sz="1000"/>
          </a:pPr>
          <a:r>
            <a:rPr lang="en-US" sz="1000" b="0" i="0" u="none" strike="noStrike" baseline="0">
              <a:solidFill>
                <a:srgbClr val="000000"/>
              </a:solidFill>
              <a:latin typeface="Arial"/>
              <a:cs typeface="Arial"/>
            </a:rPr>
            <a:t>9. Attribute comparison factors.</a:t>
          </a:r>
        </a:p>
        <a:p>
          <a:pPr algn="l" rtl="0">
            <a:defRPr sz="1000"/>
          </a:pPr>
          <a:r>
            <a:rPr lang="en-US" sz="1000" b="0" i="0" u="none" strike="noStrike" baseline="0">
              <a:solidFill>
                <a:srgbClr val="000000"/>
              </a:solidFill>
              <a:latin typeface="Arial"/>
              <a:cs typeface="Arial"/>
            </a:rPr>
            <a:t>10. Calculation of highest value choice.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52</xdr:row>
      <xdr:rowOff>57150</xdr:rowOff>
    </xdr:from>
    <xdr:to>
      <xdr:col>5</xdr:col>
      <xdr:colOff>495300</xdr:colOff>
      <xdr:row>65</xdr:row>
      <xdr:rowOff>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723900" y="8553450"/>
          <a:ext cx="4352925" cy="2047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Utility</a:t>
          </a:r>
        </a:p>
        <a:p>
          <a:pPr algn="l" rtl="0">
            <a:defRPr sz="1000"/>
          </a:pPr>
          <a:r>
            <a:rPr lang="en-US" sz="1000" b="0" i="0" u="none" strike="noStrike" baseline="0">
              <a:solidFill>
                <a:srgbClr val="000000"/>
              </a:solidFill>
              <a:latin typeface="Arial"/>
              <a:cs typeface="Arial"/>
            </a:rPr>
            <a:t>A number of choices are given values.</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Utility is the ratio of the outcome value of a given choice divided by the outcome value of the base Choice A. See tables below.</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Some values are: </a:t>
          </a:r>
        </a:p>
        <a:p>
          <a:pPr algn="l" rtl="0">
            <a:defRPr sz="1000"/>
          </a:pPr>
          <a:r>
            <a:rPr lang="en-US" sz="1000" b="0" i="0" u="none" strike="noStrike" baseline="0">
              <a:solidFill>
                <a:srgbClr val="000000"/>
              </a:solidFill>
              <a:latin typeface="Arial"/>
              <a:cs typeface="Arial"/>
            </a:rPr>
            <a:t>a. Cost in dollars.</a:t>
          </a:r>
        </a:p>
        <a:p>
          <a:pPr algn="l" rtl="0">
            <a:defRPr sz="1000"/>
          </a:pPr>
          <a:r>
            <a:rPr lang="en-US" sz="1000" b="0" i="0" u="none" strike="noStrike" baseline="0">
              <a:solidFill>
                <a:srgbClr val="000000"/>
              </a:solidFill>
              <a:latin typeface="Arial"/>
              <a:cs typeface="Arial"/>
            </a:rPr>
            <a:t>b. Return on Investment at the end of period of time.</a:t>
          </a:r>
        </a:p>
        <a:p>
          <a:pPr algn="l" rtl="0">
            <a:defRPr sz="1000"/>
          </a:pPr>
          <a:r>
            <a:rPr lang="en-US" sz="1000" b="0" i="0" u="none" strike="noStrike" baseline="0">
              <a:solidFill>
                <a:srgbClr val="000000"/>
              </a:solidFill>
              <a:latin typeface="Arial"/>
              <a:cs typeface="Arial"/>
            </a:rPr>
            <a:t>b. Useful Life in months or years</a:t>
          </a:r>
        </a:p>
        <a:p>
          <a:pPr algn="l" rtl="0">
            <a:defRPr sz="1000"/>
          </a:pPr>
          <a:r>
            <a:rPr lang="en-US" sz="1000" b="0" i="0" u="none" strike="noStrike" baseline="0">
              <a:solidFill>
                <a:srgbClr val="000000"/>
              </a:solidFill>
              <a:latin typeface="Arial"/>
              <a:cs typeface="Arial"/>
            </a:rPr>
            <a:t>c. Strength in lbs per square inch</a:t>
          </a:r>
        </a:p>
        <a:p>
          <a:pPr algn="l" rtl="0">
            <a:defRPr sz="1000"/>
          </a:pPr>
          <a:r>
            <a:rPr lang="en-US" sz="1000" b="0" i="0" u="none" strike="noStrike" baseline="0">
              <a:solidFill>
                <a:srgbClr val="000000"/>
              </a:solidFill>
              <a:latin typeface="Arial"/>
              <a:cs typeface="Arial"/>
            </a:rPr>
            <a:t>d. Endurance in stress reversal cycles to failure.</a:t>
          </a:r>
        </a:p>
        <a:p>
          <a:pPr algn="l" rtl="0">
            <a:defRPr sz="1000"/>
          </a:pPr>
          <a:r>
            <a:rPr lang="en-US" sz="1000" b="0" i="0" u="none" strike="noStrike" baseline="0">
              <a:solidFill>
                <a:srgbClr val="000000"/>
              </a:solidFill>
              <a:latin typeface="Arial"/>
              <a:cs typeface="Arial"/>
            </a:rPr>
            <a:t>e. Performance in: degrees centigrade, revs per minute, hp, etc.</a:t>
          </a:r>
        </a:p>
      </xdr:txBody>
    </xdr:sp>
    <xdr:clientData/>
  </xdr:twoCellAnchor>
  <xdr:twoCellAnchor>
    <xdr:from>
      <xdr:col>1</xdr:col>
      <xdr:colOff>0</xdr:colOff>
      <xdr:row>78</xdr:row>
      <xdr:rowOff>57150</xdr:rowOff>
    </xdr:from>
    <xdr:to>
      <xdr:col>5</xdr:col>
      <xdr:colOff>647700</xdr:colOff>
      <xdr:row>86</xdr:row>
      <xdr:rowOff>28575</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723900" y="12877800"/>
          <a:ext cx="4505325" cy="1266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Attribute Comparison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Attributes</a:t>
          </a:r>
          <a:r>
            <a:rPr lang="en-US" sz="1000" b="0" i="0" u="none" strike="noStrike" baseline="0">
              <a:solidFill>
                <a:srgbClr val="000000"/>
              </a:solidFill>
              <a:latin typeface="Arial"/>
              <a:cs typeface="Arial"/>
            </a:rPr>
            <a:t> The attributes of the factors affecting the outcome are listed vertically, see below.</a:t>
          </a:r>
        </a:p>
        <a:p>
          <a:pPr algn="l" rtl="0">
            <a:defRPr sz="1000"/>
          </a:pPr>
          <a:r>
            <a:rPr lang="en-US" sz="1000" b="1" i="0" u="none" strike="noStrike" baseline="0">
              <a:solidFill>
                <a:srgbClr val="000000"/>
              </a:solidFill>
              <a:latin typeface="Arial"/>
              <a:cs typeface="Arial"/>
            </a:rPr>
            <a:t>2. Alternatives</a:t>
          </a:r>
          <a:r>
            <a:rPr lang="en-US" sz="1000" b="0" i="0" u="none" strike="noStrike" baseline="0">
              <a:solidFill>
                <a:srgbClr val="000000"/>
              </a:solidFill>
              <a:latin typeface="Arial"/>
              <a:cs typeface="Arial"/>
            </a:rPr>
            <a:t> Next the alternative choices are listed horizontally.</a:t>
          </a:r>
        </a:p>
        <a:p>
          <a:pPr algn="l" rtl="0">
            <a:defRPr sz="1000"/>
          </a:pPr>
          <a:r>
            <a:rPr lang="en-US" sz="1000" b="1" i="0" u="none" strike="noStrike" baseline="0">
              <a:solidFill>
                <a:srgbClr val="000000"/>
              </a:solidFill>
              <a:latin typeface="Arial"/>
              <a:cs typeface="Arial"/>
            </a:rPr>
            <a:t>3. Decision Matrix</a:t>
          </a:r>
          <a:r>
            <a:rPr lang="en-US" sz="1000" b="0" i="0" u="none" strike="noStrike" baseline="0">
              <a:solidFill>
                <a:srgbClr val="000000"/>
              </a:solidFill>
              <a:latin typeface="Arial"/>
              <a:cs typeface="Arial"/>
            </a:rPr>
            <a:t> A weight factor is chosen and multiplied by  each attribute.</a:t>
          </a:r>
        </a:p>
        <a:p>
          <a:pPr algn="l" rtl="0">
            <a:defRPr sz="1000"/>
          </a:pPr>
          <a:r>
            <a:rPr lang="en-US" sz="1000" b="1" i="0" u="none" strike="noStrike" baseline="0">
              <a:solidFill>
                <a:srgbClr val="000000"/>
              </a:solidFill>
              <a:latin typeface="Arial"/>
              <a:cs typeface="Arial"/>
            </a:rPr>
            <a:t>4. Decision</a:t>
          </a:r>
          <a:r>
            <a:rPr lang="en-US" sz="1000" b="0" i="0" u="none" strike="noStrike" baseline="0">
              <a:solidFill>
                <a:srgbClr val="000000"/>
              </a:solidFill>
              <a:latin typeface="Arial"/>
              <a:cs typeface="Arial"/>
            </a:rPr>
            <a:t> The highest overall rating is the best choice.</a:t>
          </a:r>
        </a:p>
      </xdr:txBody>
    </xdr:sp>
    <xdr:clientData/>
  </xdr:twoCellAnchor>
  <xdr:twoCellAnchor>
    <xdr:from>
      <xdr:col>5</xdr:col>
      <xdr:colOff>85725</xdr:colOff>
      <xdr:row>65</xdr:row>
      <xdr:rowOff>85725</xdr:rowOff>
    </xdr:from>
    <xdr:to>
      <xdr:col>5</xdr:col>
      <xdr:colOff>914400</xdr:colOff>
      <xdr:row>69</xdr:row>
      <xdr:rowOff>66675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4667250" y="10687050"/>
          <a:ext cx="828675" cy="6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Each value was divided by the value of A (250)</a:t>
          </a:r>
        </a:p>
      </xdr:txBody>
    </xdr:sp>
    <xdr:clientData/>
  </xdr:twoCellAnchor>
  <xdr:twoCellAnchor>
    <xdr:from>
      <xdr:col>5</xdr:col>
      <xdr:colOff>85725</xdr:colOff>
      <xdr:row>69</xdr:row>
      <xdr:rowOff>95250</xdr:rowOff>
    </xdr:from>
    <xdr:to>
      <xdr:col>5</xdr:col>
      <xdr:colOff>923925</xdr:colOff>
      <xdr:row>73</xdr:row>
      <xdr:rowOff>85725</xdr:rowOff>
    </xdr:to>
    <xdr:sp macro="" textlink="">
      <xdr:nvSpPr>
        <xdr:cNvPr id="2055" name="Text Box 7">
          <a:extLst>
            <a:ext uri="{FF2B5EF4-FFF2-40B4-BE49-F238E27FC236}">
              <a16:creationId xmlns:a16="http://schemas.microsoft.com/office/drawing/2014/main" id="{00000000-0008-0000-0100-000007080000}"/>
            </a:ext>
          </a:extLst>
        </xdr:cNvPr>
        <xdr:cNvSpPr txBox="1">
          <a:spLocks noChangeArrowheads="1"/>
        </xdr:cNvSpPr>
      </xdr:nvSpPr>
      <xdr:spPr bwMode="auto">
        <a:xfrm>
          <a:off x="4667250" y="11382375"/>
          <a:ext cx="838200" cy="676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Each value was divided by the value of A (120)</a:t>
          </a:r>
        </a:p>
      </xdr:txBody>
    </xdr:sp>
    <xdr:clientData/>
  </xdr:twoCellAnchor>
  <xdr:twoCellAnchor>
    <xdr:from>
      <xdr:col>5</xdr:col>
      <xdr:colOff>95250</xdr:colOff>
      <xdr:row>73</xdr:row>
      <xdr:rowOff>114300</xdr:rowOff>
    </xdr:from>
    <xdr:to>
      <xdr:col>5</xdr:col>
      <xdr:colOff>914400</xdr:colOff>
      <xdr:row>77</xdr:row>
      <xdr:rowOff>114300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4676775" y="12087225"/>
          <a:ext cx="819150" cy="685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Each value was divided by the value of A (300)</a:t>
          </a:r>
        </a:p>
      </xdr:txBody>
    </xdr:sp>
    <xdr:clientData/>
  </xdr:twoCellAnchor>
  <xdr:twoCellAnchor>
    <xdr:from>
      <xdr:col>1</xdr:col>
      <xdr:colOff>123825</xdr:colOff>
      <xdr:row>102</xdr:row>
      <xdr:rowOff>9525</xdr:rowOff>
    </xdr:from>
    <xdr:to>
      <xdr:col>5</xdr:col>
      <xdr:colOff>590550</xdr:colOff>
      <xdr:row>106</xdr:row>
      <xdr:rowOff>19050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847725" y="16783050"/>
          <a:ext cx="4324350" cy="657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Attribute Calculations</a:t>
          </a:r>
        </a:p>
        <a:p>
          <a:pPr algn="l" rtl="0">
            <a:defRPr sz="1000"/>
          </a:pPr>
          <a:r>
            <a:rPr lang="en-US" sz="1000" b="0" i="0" u="none" strike="noStrike" baseline="0">
              <a:solidFill>
                <a:srgbClr val="000000"/>
              </a:solidFill>
              <a:latin typeface="Arial"/>
              <a:cs typeface="Arial"/>
            </a:rPr>
            <a:t>Type values below for your choices in the table below to obtain an attribute comparison. </a:t>
          </a:r>
        </a:p>
      </xdr:txBody>
    </xdr:sp>
    <xdr:clientData/>
  </xdr:twoCellAnchor>
  <xdr:twoCellAnchor>
    <xdr:from>
      <xdr:col>2</xdr:col>
      <xdr:colOff>85725</xdr:colOff>
      <xdr:row>141</xdr:row>
      <xdr:rowOff>0</xdr:rowOff>
    </xdr:from>
    <xdr:to>
      <xdr:col>2</xdr:col>
      <xdr:colOff>438150</xdr:colOff>
      <xdr:row>142</xdr:row>
      <xdr:rowOff>114300</xdr:rowOff>
    </xdr:to>
    <xdr:sp macro="" textlink="">
      <xdr:nvSpPr>
        <xdr:cNvPr id="2482" name="Line 10">
          <a:extLst>
            <a:ext uri="{FF2B5EF4-FFF2-40B4-BE49-F238E27FC236}">
              <a16:creationId xmlns:a16="http://schemas.microsoft.com/office/drawing/2014/main" id="{00000000-0008-0000-0100-0000B2090000}"/>
            </a:ext>
          </a:extLst>
        </xdr:cNvPr>
        <xdr:cNvSpPr>
          <a:spLocks noChangeShapeType="1"/>
        </xdr:cNvSpPr>
      </xdr:nvSpPr>
      <xdr:spPr bwMode="auto">
        <a:xfrm flipH="1" flipV="1">
          <a:off x="1952625" y="23326725"/>
          <a:ext cx="352425"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247650</xdr:colOff>
      <xdr:row>141</xdr:row>
      <xdr:rowOff>142875</xdr:rowOff>
    </xdr:from>
    <xdr:to>
      <xdr:col>3</xdr:col>
      <xdr:colOff>552450</xdr:colOff>
      <xdr:row>144</xdr:row>
      <xdr:rowOff>57150</xdr:rowOff>
    </xdr:to>
    <xdr:sp macro="" textlink="">
      <xdr:nvSpPr>
        <xdr:cNvPr id="2059"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971550" y="23469600"/>
          <a:ext cx="2381250" cy="400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Type your attributes in place of the above titles.</a:t>
          </a:r>
        </a:p>
      </xdr:txBody>
    </xdr:sp>
    <xdr:clientData/>
  </xdr:twoCellAnchor>
  <xdr:twoCellAnchor>
    <xdr:from>
      <xdr:col>0</xdr:col>
      <xdr:colOff>314325</xdr:colOff>
      <xdr:row>128</xdr:row>
      <xdr:rowOff>47625</xdr:rowOff>
    </xdr:from>
    <xdr:to>
      <xdr:col>1</xdr:col>
      <xdr:colOff>295275</xdr:colOff>
      <xdr:row>130</xdr:row>
      <xdr:rowOff>104775</xdr:rowOff>
    </xdr:to>
    <xdr:sp macro="" textlink="">
      <xdr:nvSpPr>
        <xdr:cNvPr id="2484" name="Line 12">
          <a:extLst>
            <a:ext uri="{FF2B5EF4-FFF2-40B4-BE49-F238E27FC236}">
              <a16:creationId xmlns:a16="http://schemas.microsoft.com/office/drawing/2014/main" id="{00000000-0008-0000-0100-0000B4090000}"/>
            </a:ext>
          </a:extLst>
        </xdr:cNvPr>
        <xdr:cNvSpPr>
          <a:spLocks noChangeShapeType="1"/>
        </xdr:cNvSpPr>
      </xdr:nvSpPr>
      <xdr:spPr bwMode="auto">
        <a:xfrm>
          <a:off x="314325" y="21202650"/>
          <a:ext cx="70485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9525</xdr:colOff>
      <xdr:row>122</xdr:row>
      <xdr:rowOff>28575</xdr:rowOff>
    </xdr:from>
    <xdr:to>
      <xdr:col>0</xdr:col>
      <xdr:colOff>695325</xdr:colOff>
      <xdr:row>128</xdr:row>
      <xdr:rowOff>95250</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9525" y="20193000"/>
          <a:ext cx="685800" cy="1057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Type rating values of the attributes of you’re problem.</a:t>
          </a:r>
        </a:p>
      </xdr:txBody>
    </xdr:sp>
    <xdr:clientData/>
  </xdr:twoCellAnchor>
  <xdr:twoCellAnchor>
    <xdr:from>
      <xdr:col>1</xdr:col>
      <xdr:colOff>66675</xdr:colOff>
      <xdr:row>106</xdr:row>
      <xdr:rowOff>123825</xdr:rowOff>
    </xdr:from>
    <xdr:to>
      <xdr:col>1</xdr:col>
      <xdr:colOff>981075</xdr:colOff>
      <xdr:row>107</xdr:row>
      <xdr:rowOff>142875</xdr:rowOff>
    </xdr:to>
    <xdr:sp macro="" textlink="">
      <xdr:nvSpPr>
        <xdr:cNvPr id="2062" name="Text Box 14">
          <a:extLst>
            <a:ext uri="{FF2B5EF4-FFF2-40B4-BE49-F238E27FC236}">
              <a16:creationId xmlns:a16="http://schemas.microsoft.com/office/drawing/2014/main" id="{00000000-0008-0000-0100-00000E080000}"/>
            </a:ext>
          </a:extLst>
        </xdr:cNvPr>
        <xdr:cNvSpPr txBox="1">
          <a:spLocks noChangeArrowheads="1"/>
        </xdr:cNvSpPr>
      </xdr:nvSpPr>
      <xdr:spPr bwMode="auto">
        <a:xfrm>
          <a:off x="790575" y="17545050"/>
          <a:ext cx="9144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Type W values</a:t>
          </a:r>
        </a:p>
      </xdr:txBody>
    </xdr:sp>
    <xdr:clientData/>
  </xdr:twoCellAnchor>
  <xdr:twoCellAnchor>
    <xdr:from>
      <xdr:col>1</xdr:col>
      <xdr:colOff>0</xdr:colOff>
      <xdr:row>144</xdr:row>
      <xdr:rowOff>104775</xdr:rowOff>
    </xdr:from>
    <xdr:to>
      <xdr:col>5</xdr:col>
      <xdr:colOff>619125</xdr:colOff>
      <xdr:row>149</xdr:row>
      <xdr:rowOff>57150</xdr:rowOff>
    </xdr:to>
    <xdr:sp macro="" textlink="">
      <xdr:nvSpPr>
        <xdr:cNvPr id="2066" name="Text Box 18">
          <a:extLst>
            <a:ext uri="{FF2B5EF4-FFF2-40B4-BE49-F238E27FC236}">
              <a16:creationId xmlns:a16="http://schemas.microsoft.com/office/drawing/2014/main" id="{00000000-0008-0000-0100-000012080000}"/>
            </a:ext>
          </a:extLst>
        </xdr:cNvPr>
        <xdr:cNvSpPr txBox="1">
          <a:spLocks noChangeArrowheads="1"/>
        </xdr:cNvSpPr>
      </xdr:nvSpPr>
      <xdr:spPr bwMode="auto">
        <a:xfrm>
          <a:off x="723900" y="23917275"/>
          <a:ext cx="447675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More Attributes</a:t>
          </a:r>
        </a:p>
        <a:p>
          <a:pPr algn="l" rtl="0">
            <a:defRPr sz="1000"/>
          </a:pPr>
          <a:r>
            <a:rPr lang="en-US" sz="1000" b="0" i="0" u="none" strike="noStrike" baseline="0">
              <a:solidFill>
                <a:srgbClr val="000000"/>
              </a:solidFill>
              <a:latin typeface="Arial"/>
              <a:cs typeface="Arial"/>
            </a:rPr>
            <a:t>Keep the best attribute out W, X, Y, and Z. Keep the data of the inferior choices. Then type the values of up to three new choices. Repeat the above attribute comparison of the best of, with the new choices. </a:t>
          </a:r>
        </a:p>
      </xdr:txBody>
    </xdr:sp>
    <xdr:clientData/>
  </xdr:twoCellAnchor>
  <xdr:twoCellAnchor>
    <xdr:from>
      <xdr:col>1</xdr:col>
      <xdr:colOff>66675</xdr:colOff>
      <xdr:row>110</xdr:row>
      <xdr:rowOff>104775</xdr:rowOff>
    </xdr:from>
    <xdr:to>
      <xdr:col>1</xdr:col>
      <xdr:colOff>981075</xdr:colOff>
      <xdr:row>111</xdr:row>
      <xdr:rowOff>123825</xdr:rowOff>
    </xdr:to>
    <xdr:sp macro="" textlink="">
      <xdr:nvSpPr>
        <xdr:cNvPr id="2068" name="Text Box 20">
          <a:extLst>
            <a:ext uri="{FF2B5EF4-FFF2-40B4-BE49-F238E27FC236}">
              <a16:creationId xmlns:a16="http://schemas.microsoft.com/office/drawing/2014/main" id="{00000000-0008-0000-0100-000014080000}"/>
            </a:ext>
          </a:extLst>
        </xdr:cNvPr>
        <xdr:cNvSpPr txBox="1">
          <a:spLocks noChangeArrowheads="1"/>
        </xdr:cNvSpPr>
      </xdr:nvSpPr>
      <xdr:spPr bwMode="auto">
        <a:xfrm>
          <a:off x="790575" y="18211800"/>
          <a:ext cx="9144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Type X values</a:t>
          </a:r>
        </a:p>
      </xdr:txBody>
    </xdr:sp>
    <xdr:clientData/>
  </xdr:twoCellAnchor>
  <xdr:twoCellAnchor>
    <xdr:from>
      <xdr:col>1</xdr:col>
      <xdr:colOff>76200</xdr:colOff>
      <xdr:row>114</xdr:row>
      <xdr:rowOff>114300</xdr:rowOff>
    </xdr:from>
    <xdr:to>
      <xdr:col>1</xdr:col>
      <xdr:colOff>990600</xdr:colOff>
      <xdr:row>115</xdr:row>
      <xdr:rowOff>133350</xdr:rowOff>
    </xdr:to>
    <xdr:sp macro="" textlink="">
      <xdr:nvSpPr>
        <xdr:cNvPr id="2069" name="Text Box 21">
          <a:extLst>
            <a:ext uri="{FF2B5EF4-FFF2-40B4-BE49-F238E27FC236}">
              <a16:creationId xmlns:a16="http://schemas.microsoft.com/office/drawing/2014/main" id="{00000000-0008-0000-0100-000015080000}"/>
            </a:ext>
          </a:extLst>
        </xdr:cNvPr>
        <xdr:cNvSpPr txBox="1">
          <a:spLocks noChangeArrowheads="1"/>
        </xdr:cNvSpPr>
      </xdr:nvSpPr>
      <xdr:spPr bwMode="auto">
        <a:xfrm>
          <a:off x="800100" y="18907125"/>
          <a:ext cx="9144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Type Y values</a:t>
          </a:r>
        </a:p>
      </xdr:txBody>
    </xdr:sp>
    <xdr:clientData/>
  </xdr:twoCellAnchor>
  <xdr:twoCellAnchor>
    <xdr:from>
      <xdr:col>1</xdr:col>
      <xdr:colOff>66675</xdr:colOff>
      <xdr:row>118</xdr:row>
      <xdr:rowOff>123825</xdr:rowOff>
    </xdr:from>
    <xdr:to>
      <xdr:col>1</xdr:col>
      <xdr:colOff>981075</xdr:colOff>
      <xdr:row>119</xdr:row>
      <xdr:rowOff>142875</xdr:rowOff>
    </xdr:to>
    <xdr:sp macro="" textlink="">
      <xdr:nvSpPr>
        <xdr:cNvPr id="2070" name="Text Box 22">
          <a:extLst>
            <a:ext uri="{FF2B5EF4-FFF2-40B4-BE49-F238E27FC236}">
              <a16:creationId xmlns:a16="http://schemas.microsoft.com/office/drawing/2014/main" id="{00000000-0008-0000-0100-000016080000}"/>
            </a:ext>
          </a:extLst>
        </xdr:cNvPr>
        <xdr:cNvSpPr txBox="1">
          <a:spLocks noChangeArrowheads="1"/>
        </xdr:cNvSpPr>
      </xdr:nvSpPr>
      <xdr:spPr bwMode="auto">
        <a:xfrm>
          <a:off x="790575" y="19602450"/>
          <a:ext cx="9144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Type Z values</a:t>
          </a:r>
        </a:p>
      </xdr:txBody>
    </xdr:sp>
    <xdr:clientData/>
  </xdr:twoCellAnchor>
  <xdr:twoCellAnchor>
    <xdr:from>
      <xdr:col>0</xdr:col>
      <xdr:colOff>9525</xdr:colOff>
      <xdr:row>76</xdr:row>
      <xdr:rowOff>114300</xdr:rowOff>
    </xdr:from>
    <xdr:to>
      <xdr:col>1</xdr:col>
      <xdr:colOff>0</xdr:colOff>
      <xdr:row>85</xdr:row>
      <xdr:rowOff>76200</xdr:rowOff>
    </xdr:to>
    <xdr:sp macro="" textlink="">
      <xdr:nvSpPr>
        <xdr:cNvPr id="2071" name="Text Box 23">
          <a:extLst>
            <a:ext uri="{FF2B5EF4-FFF2-40B4-BE49-F238E27FC236}">
              <a16:creationId xmlns:a16="http://schemas.microsoft.com/office/drawing/2014/main" id="{00000000-0008-0000-0100-000017080000}"/>
            </a:ext>
          </a:extLst>
        </xdr:cNvPr>
        <xdr:cNvSpPr txBox="1">
          <a:spLocks noChangeArrowheads="1"/>
        </xdr:cNvSpPr>
      </xdr:nvSpPr>
      <xdr:spPr bwMode="auto">
        <a:xfrm>
          <a:off x="9525" y="12601575"/>
          <a:ext cx="714375" cy="1428750"/>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EXAMPLE</a:t>
          </a:r>
        </a:p>
        <a:p>
          <a:pPr algn="ctr" rtl="0">
            <a:defRPr sz="1000"/>
          </a:pPr>
          <a:r>
            <a:rPr lang="en-US" sz="1000" b="0" i="0" u="none" strike="noStrike" baseline="0">
              <a:solidFill>
                <a:srgbClr val="000000"/>
              </a:solidFill>
              <a:latin typeface="Arial"/>
              <a:cs typeface="Arial"/>
            </a:rPr>
            <a:t>CELLS</a:t>
          </a:r>
        </a:p>
        <a:p>
          <a:pPr algn="ctr" rtl="0">
            <a:defRPr sz="1000"/>
          </a:pPr>
          <a:r>
            <a:rPr lang="en-US" sz="1000" b="0" i="0" u="none" strike="noStrike" baseline="0">
              <a:solidFill>
                <a:srgbClr val="000000"/>
              </a:solidFill>
              <a:latin typeface="Arial"/>
              <a:cs typeface="Arial"/>
            </a:rPr>
            <a:t>ARE</a:t>
          </a:r>
        </a:p>
        <a:p>
          <a:pPr algn="ctr" rtl="0">
            <a:defRPr sz="1000"/>
          </a:pPr>
          <a:r>
            <a:rPr lang="en-US" sz="1000" b="0" i="0" u="none" strike="noStrike" baseline="0">
              <a:solidFill>
                <a:srgbClr val="000000"/>
              </a:solidFill>
              <a:latin typeface="Arial"/>
              <a:cs typeface="Arial"/>
            </a:rPr>
            <a:t>LOCKED</a:t>
          </a:r>
        </a:p>
        <a:p>
          <a:pPr algn="ctr" rtl="0">
            <a:defRPr sz="1000"/>
          </a:pPr>
          <a:r>
            <a:rPr lang="en-US" sz="1000" b="0" i="0" u="none" strike="noStrike" baseline="0">
              <a:solidFill>
                <a:srgbClr val="000000"/>
              </a:solidFill>
              <a:latin typeface="Arial"/>
              <a:cs typeface="Arial"/>
            </a:rPr>
            <a:t>USE</a:t>
          </a:r>
        </a:p>
        <a:p>
          <a:pPr algn="ctr" rtl="0">
            <a:defRPr sz="1000"/>
          </a:pPr>
          <a:r>
            <a:rPr lang="en-US" sz="1000" b="0" i="0" u="none" strike="noStrike" baseline="0">
              <a:solidFill>
                <a:srgbClr val="000000"/>
              </a:solidFill>
              <a:latin typeface="Arial"/>
              <a:cs typeface="Arial"/>
            </a:rPr>
            <a:t>TABLES</a:t>
          </a:r>
        </a:p>
        <a:p>
          <a:pPr algn="ctr" rtl="0">
            <a:defRPr sz="1000"/>
          </a:pPr>
          <a:r>
            <a:rPr lang="en-US" sz="1000" b="0" i="0" u="none" strike="noStrike" baseline="0">
              <a:solidFill>
                <a:srgbClr val="000000"/>
              </a:solidFill>
              <a:latin typeface="Arial"/>
              <a:cs typeface="Arial"/>
            </a:rPr>
            <a:t>BELOW</a:t>
          </a:r>
        </a:p>
      </xdr:txBody>
    </xdr:sp>
    <xdr:clientData/>
  </xdr:twoCellAnchor>
  <xdr:twoCellAnchor>
    <xdr:from>
      <xdr:col>0</xdr:col>
      <xdr:colOff>333375</xdr:colOff>
      <xdr:row>66</xdr:row>
      <xdr:rowOff>9525</xdr:rowOff>
    </xdr:from>
    <xdr:to>
      <xdr:col>0</xdr:col>
      <xdr:colOff>333375</xdr:colOff>
      <xdr:row>76</xdr:row>
      <xdr:rowOff>114300</xdr:rowOff>
    </xdr:to>
    <xdr:sp macro="" textlink="">
      <xdr:nvSpPr>
        <xdr:cNvPr id="2492" name="Line 24">
          <a:extLst>
            <a:ext uri="{FF2B5EF4-FFF2-40B4-BE49-F238E27FC236}">
              <a16:creationId xmlns:a16="http://schemas.microsoft.com/office/drawing/2014/main" id="{00000000-0008-0000-0100-0000BC090000}"/>
            </a:ext>
          </a:extLst>
        </xdr:cNvPr>
        <xdr:cNvSpPr>
          <a:spLocks noChangeShapeType="1"/>
        </xdr:cNvSpPr>
      </xdr:nvSpPr>
      <xdr:spPr bwMode="auto">
        <a:xfrm flipV="1">
          <a:off x="333375" y="10782300"/>
          <a:ext cx="0" cy="1819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85</xdr:row>
      <xdr:rowOff>76200</xdr:rowOff>
    </xdr:from>
    <xdr:to>
      <xdr:col>0</xdr:col>
      <xdr:colOff>342900</xdr:colOff>
      <xdr:row>98</xdr:row>
      <xdr:rowOff>161925</xdr:rowOff>
    </xdr:to>
    <xdr:sp macro="" textlink="">
      <xdr:nvSpPr>
        <xdr:cNvPr id="2493" name="Line 25">
          <a:extLst>
            <a:ext uri="{FF2B5EF4-FFF2-40B4-BE49-F238E27FC236}">
              <a16:creationId xmlns:a16="http://schemas.microsoft.com/office/drawing/2014/main" id="{00000000-0008-0000-0100-0000BD090000}"/>
            </a:ext>
          </a:extLst>
        </xdr:cNvPr>
        <xdr:cNvSpPr>
          <a:spLocks noChangeShapeType="1"/>
        </xdr:cNvSpPr>
      </xdr:nvSpPr>
      <xdr:spPr bwMode="auto">
        <a:xfrm flipH="1">
          <a:off x="333375" y="14030325"/>
          <a:ext cx="9525" cy="2247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161925</xdr:colOff>
      <xdr:row>123</xdr:row>
      <xdr:rowOff>9525</xdr:rowOff>
    </xdr:from>
    <xdr:to>
      <xdr:col>5</xdr:col>
      <xdr:colOff>552450</xdr:colOff>
      <xdr:row>127</xdr:row>
      <xdr:rowOff>95250</xdr:rowOff>
    </xdr:to>
    <xdr:sp macro="" textlink="">
      <xdr:nvSpPr>
        <xdr:cNvPr id="2074" name="Text Box 26">
          <a:extLst>
            <a:ext uri="{FF2B5EF4-FFF2-40B4-BE49-F238E27FC236}">
              <a16:creationId xmlns:a16="http://schemas.microsoft.com/office/drawing/2014/main" id="{00000000-0008-0000-0100-00001A080000}"/>
            </a:ext>
          </a:extLst>
        </xdr:cNvPr>
        <xdr:cNvSpPr txBox="1">
          <a:spLocks noChangeArrowheads="1"/>
        </xdr:cNvSpPr>
      </xdr:nvSpPr>
      <xdr:spPr bwMode="auto">
        <a:xfrm>
          <a:off x="2962275" y="20345400"/>
          <a:ext cx="2171700" cy="742950"/>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If Value Z is not included, type 1 for the Utility of Choices: </a:t>
          </a:r>
        </a:p>
        <a:p>
          <a:pPr algn="ctr" rtl="0">
            <a:defRPr sz="1000"/>
          </a:pPr>
          <a:r>
            <a:rPr lang="en-US" sz="1000" b="1" i="0" u="none" strike="noStrike" baseline="0">
              <a:solidFill>
                <a:srgbClr val="000000"/>
              </a:solidFill>
              <a:latin typeface="Arial"/>
              <a:cs typeface="Arial"/>
            </a:rPr>
            <a:t>A, B, C, &amp; D.</a:t>
          </a:r>
        </a:p>
      </xdr:txBody>
    </xdr:sp>
    <xdr:clientData/>
  </xdr:twoCellAnchor>
  <xdr:twoCellAnchor>
    <xdr:from>
      <xdr:col>4</xdr:col>
      <xdr:colOff>276225</xdr:colOff>
      <xdr:row>122</xdr:row>
      <xdr:rowOff>28575</xdr:rowOff>
    </xdr:from>
    <xdr:to>
      <xdr:col>4</xdr:col>
      <xdr:colOff>276225</xdr:colOff>
      <xdr:row>123</xdr:row>
      <xdr:rowOff>9525</xdr:rowOff>
    </xdr:to>
    <xdr:sp macro="" textlink="">
      <xdr:nvSpPr>
        <xdr:cNvPr id="2495" name="Line 27">
          <a:extLst>
            <a:ext uri="{FF2B5EF4-FFF2-40B4-BE49-F238E27FC236}">
              <a16:creationId xmlns:a16="http://schemas.microsoft.com/office/drawing/2014/main" id="{00000000-0008-0000-0100-0000BF090000}"/>
            </a:ext>
          </a:extLst>
        </xdr:cNvPr>
        <xdr:cNvSpPr>
          <a:spLocks noChangeShapeType="1"/>
        </xdr:cNvSpPr>
      </xdr:nvSpPr>
      <xdr:spPr bwMode="auto">
        <a:xfrm flipV="1">
          <a:off x="3971925" y="20193000"/>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10</xdr:row>
      <xdr:rowOff>28575</xdr:rowOff>
    </xdr:from>
    <xdr:to>
      <xdr:col>6</xdr:col>
      <xdr:colOff>19050</xdr:colOff>
      <xdr:row>22</xdr:row>
      <xdr:rowOff>95250</xdr:rowOff>
    </xdr:to>
    <xdr:sp macro="" textlink="">
      <xdr:nvSpPr>
        <xdr:cNvPr id="3115" name="Text Box 43">
          <a:extLst>
            <a:ext uri="{FF2B5EF4-FFF2-40B4-BE49-F238E27FC236}">
              <a16:creationId xmlns:a16="http://schemas.microsoft.com/office/drawing/2014/main" id="{00000000-0008-0000-0200-00002B0C0000}"/>
            </a:ext>
          </a:extLst>
        </xdr:cNvPr>
        <xdr:cNvSpPr txBox="1">
          <a:spLocks noChangeArrowheads="1"/>
        </xdr:cNvSpPr>
      </xdr:nvSpPr>
      <xdr:spPr bwMode="auto">
        <a:xfrm>
          <a:off x="552450" y="1724025"/>
          <a:ext cx="4695825" cy="2009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Normal Probability Distribution</a:t>
          </a:r>
        </a:p>
        <a:p>
          <a:pPr algn="l" rtl="0">
            <a:lnSpc>
              <a:spcPts val="1100"/>
            </a:lnSpc>
            <a:defRPr sz="1000"/>
          </a:pPr>
          <a:r>
            <a:rPr lang="en-US" sz="1000" b="0" i="0" u="none" strike="noStrike" baseline="0">
              <a:solidFill>
                <a:srgbClr val="000000"/>
              </a:solidFill>
              <a:latin typeface="Arial"/>
              <a:cs typeface="Arial"/>
            </a:rPr>
            <a:t>The area under the normal probability distribution curve, above, is 1.00. f(Z) is the population distribution function. 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of any process parameter occurring under the distribution curve is 1.00 or 100%. The tails of the normal probability curve extend indefinitely.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The curve is symmetrical about the arithmetic mean, Mu = 0. Half of the area, 0.5 lies on each side of the mean. The Standard Deviation of a data set is a measure of the spread of the data and is called, </a:t>
          </a:r>
          <a:r>
            <a:rPr lang="en-US" sz="1000" b="0" i="0" u="sng" strike="noStrike" baseline="0">
              <a:solidFill>
                <a:srgbClr val="000000"/>
              </a:solidFill>
              <a:latin typeface="Arial"/>
              <a:cs typeface="Arial"/>
            </a:rPr>
            <a:t>Short Term Sigma</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probability distribution function is:</a:t>
          </a:r>
        </a:p>
        <a:p>
          <a:pPr algn="l" rtl="0">
            <a:lnSpc>
              <a:spcPts val="1100"/>
            </a:lnSpc>
            <a:defRPr sz="1000"/>
          </a:pPr>
          <a:r>
            <a:rPr lang="en-US" sz="1000" b="0" i="0" u="none" strike="noStrike" baseline="0">
              <a:solidFill>
                <a:srgbClr val="000000"/>
              </a:solidFill>
              <a:latin typeface="Arial"/>
              <a:cs typeface="Arial"/>
            </a:rPr>
            <a:t>                                    f(Z) = e^-((Z-Mu)^2/2Sigma^2) / (2*</a:t>
          </a:r>
          <a:r>
            <a:rPr lang="el-GR" sz="1000" b="0" i="0" u="none" strike="noStrike" baseline="0">
              <a:solidFill>
                <a:srgbClr val="000000"/>
              </a:solidFill>
              <a:latin typeface="Arial"/>
              <a:cs typeface="Arial"/>
            </a:rPr>
            <a:t>π*</a:t>
          </a:r>
          <a:r>
            <a:rPr lang="en-US" sz="1000" b="0" i="0" u="none" strike="noStrike" baseline="0">
              <a:solidFill>
                <a:srgbClr val="000000"/>
              </a:solidFill>
              <a:latin typeface="Arial"/>
              <a:cs typeface="Arial"/>
            </a:rPr>
            <a:t>Sigma)</a:t>
          </a: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523875</xdr:colOff>
      <xdr:row>123</xdr:row>
      <xdr:rowOff>57150</xdr:rowOff>
    </xdr:from>
    <xdr:to>
      <xdr:col>5</xdr:col>
      <xdr:colOff>676275</xdr:colOff>
      <xdr:row>139</xdr:row>
      <xdr:rowOff>47625</xdr:rowOff>
    </xdr:to>
    <xdr:sp macro="" textlink="">
      <xdr:nvSpPr>
        <xdr:cNvPr id="3116" name="Text Box 44">
          <a:extLst>
            <a:ext uri="{FF2B5EF4-FFF2-40B4-BE49-F238E27FC236}">
              <a16:creationId xmlns:a16="http://schemas.microsoft.com/office/drawing/2014/main" id="{00000000-0008-0000-0200-00002C0C0000}"/>
            </a:ext>
          </a:extLst>
        </xdr:cNvPr>
        <xdr:cNvSpPr txBox="1">
          <a:spLocks noChangeArrowheads="1"/>
        </xdr:cNvSpPr>
      </xdr:nvSpPr>
      <xdr:spPr bwMode="auto">
        <a:xfrm>
          <a:off x="523875" y="20154900"/>
          <a:ext cx="4314825" cy="2581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NORMDIST For In-Spec and Out-of-Spec</a:t>
          </a: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Use Excel's </a:t>
          </a:r>
          <a:r>
            <a:rPr lang="en-US" sz="1000" b="1" i="0" u="none" strike="noStrike" baseline="0">
              <a:solidFill>
                <a:srgbClr val="000000"/>
              </a:solidFill>
              <a:latin typeface="Arial"/>
              <a:cs typeface="Arial"/>
            </a:rPr>
            <a:t>NORMDIST</a:t>
          </a:r>
          <a:r>
            <a:rPr lang="en-US" sz="1000" b="0" i="0" u="none" strike="noStrike" baseline="0">
              <a:solidFill>
                <a:srgbClr val="000000"/>
              </a:solidFill>
              <a:latin typeface="Arial"/>
              <a:cs typeface="Arial"/>
            </a:rPr>
            <a:t> to calculate 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P(Z) of a process falling below the upper specification limit. Input the number of sigma's (Z), Mean (Xbar), and Sigma, as shown above.</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If Z = 3.00 then P(Z) = 0.9987 is 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of an event occurring below the upper specification limit.</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1 - P(Z) = 0.001349 is the short term probability of an event occurring above the upper specification limit.</a:t>
          </a:r>
        </a:p>
        <a:p>
          <a:pPr algn="l" rtl="0">
            <a:lnSpc>
              <a:spcPts val="900"/>
            </a:lnSpc>
            <a:defRPr sz="1000"/>
          </a:pP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Since the Normal Probability Distribution is symmetrical about the mean (0) 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of the temperature dropping below Sigma = -3 is also 0.0044. See right.</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94</xdr:row>
      <xdr:rowOff>19050</xdr:rowOff>
    </xdr:from>
    <xdr:to>
      <xdr:col>5</xdr:col>
      <xdr:colOff>685800</xdr:colOff>
      <xdr:row>100</xdr:row>
      <xdr:rowOff>114300</xdr:rowOff>
    </xdr:to>
    <xdr:sp macro="" textlink="">
      <xdr:nvSpPr>
        <xdr:cNvPr id="3122" name="Text Box 50">
          <a:extLst>
            <a:ext uri="{FF2B5EF4-FFF2-40B4-BE49-F238E27FC236}">
              <a16:creationId xmlns:a16="http://schemas.microsoft.com/office/drawing/2014/main" id="{00000000-0008-0000-0200-0000320C0000}"/>
            </a:ext>
          </a:extLst>
        </xdr:cNvPr>
        <xdr:cNvSpPr txBox="1">
          <a:spLocks noChangeArrowheads="1"/>
        </xdr:cNvSpPr>
      </xdr:nvSpPr>
      <xdr:spPr bwMode="auto">
        <a:xfrm>
          <a:off x="561975" y="15401925"/>
          <a:ext cx="4286250" cy="1066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Defect Probability</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240 measurements have shown that variations in temperature of a certain chemical at the outlet of a continuous mixing process are normally distributed over an 6 hour time span. The standard deviation, Sigma = 1. The probability of the temperature falling below 3 Sigma, curve A above, is 0.9987 or 99.87%.</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178</xdr:row>
      <xdr:rowOff>76200</xdr:rowOff>
    </xdr:from>
    <xdr:to>
      <xdr:col>6</xdr:col>
      <xdr:colOff>9525</xdr:colOff>
      <xdr:row>190</xdr:row>
      <xdr:rowOff>66675</xdr:rowOff>
    </xdr:to>
    <xdr:sp macro="" textlink="">
      <xdr:nvSpPr>
        <xdr:cNvPr id="3127" name="Text Box 55">
          <a:extLst>
            <a:ext uri="{FF2B5EF4-FFF2-40B4-BE49-F238E27FC236}">
              <a16:creationId xmlns:a16="http://schemas.microsoft.com/office/drawing/2014/main" id="{00000000-0008-0000-0200-0000370C0000}"/>
            </a:ext>
          </a:extLst>
        </xdr:cNvPr>
        <xdr:cNvSpPr txBox="1">
          <a:spLocks noChangeArrowheads="1"/>
        </xdr:cNvSpPr>
      </xdr:nvSpPr>
      <xdr:spPr bwMode="auto">
        <a:xfrm>
          <a:off x="533400" y="29098875"/>
          <a:ext cx="4705350" cy="1933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NORMSDIST For In-Spec and Out-of-Spec</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Excel's </a:t>
          </a:r>
          <a:r>
            <a:rPr lang="en-US" sz="1000" b="1" i="0" u="none" strike="noStrike" baseline="0">
              <a:solidFill>
                <a:srgbClr val="000000"/>
              </a:solidFill>
              <a:latin typeface="Arial"/>
              <a:cs typeface="Arial"/>
            </a:rPr>
            <a:t>NORMSDIST</a:t>
          </a:r>
          <a:r>
            <a:rPr lang="en-US" sz="1000" b="0" i="0" u="none" strike="noStrike" baseline="0">
              <a:solidFill>
                <a:srgbClr val="000000"/>
              </a:solidFill>
              <a:latin typeface="Arial"/>
              <a:cs typeface="Arial"/>
            </a:rPr>
            <a:t> to calculate 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of the process exceeding the upper and lower specification limits. Input the number of sigma's (X), Mean (Mu), and Sigma, as shown below.</a:t>
          </a:r>
        </a:p>
        <a:p>
          <a:pPr algn="l" rtl="0">
            <a:defRPr sz="1000"/>
          </a:pPr>
          <a:r>
            <a:rPr lang="en-US" sz="1000" b="1" i="0" u="none" strike="noStrike" baseline="0">
              <a:solidFill>
                <a:srgbClr val="000000"/>
              </a:solidFill>
              <a:latin typeface="Arial"/>
              <a:cs typeface="Arial"/>
            </a:rPr>
            <a:t>NORMSDIST</a:t>
          </a:r>
          <a:r>
            <a:rPr lang="en-US" sz="1000" b="0" i="0" u="none" strike="noStrike" baseline="0">
              <a:solidFill>
                <a:srgbClr val="000000"/>
              </a:solidFill>
              <a:latin typeface="Arial"/>
              <a:cs typeface="Arial"/>
            </a:rPr>
            <a:t> is the probability of an event occurring below the upper specification limit.</a:t>
          </a:r>
        </a:p>
        <a:p>
          <a:pPr algn="l" rtl="0">
            <a:defRPr sz="1000"/>
          </a:pPr>
          <a:r>
            <a:rPr lang="en-US" sz="1000" b="0" i="0" u="none" strike="noStrike" baseline="0">
              <a:solidFill>
                <a:srgbClr val="000000"/>
              </a:solidFill>
              <a:latin typeface="Arial"/>
              <a:cs typeface="Arial"/>
            </a:rPr>
            <a:t>(</a:t>
          </a:r>
          <a:r>
            <a:rPr lang="en-US" sz="1000" b="1" i="0" u="none" strike="noStrike" baseline="0">
              <a:solidFill>
                <a:srgbClr val="000000"/>
              </a:solidFill>
              <a:latin typeface="Arial"/>
              <a:cs typeface="Arial"/>
            </a:rPr>
            <a:t>1 - NORMSDIST</a:t>
          </a:r>
          <a:r>
            <a:rPr lang="en-US" sz="1000" b="0" i="0" u="none" strike="noStrike" baseline="0">
              <a:solidFill>
                <a:srgbClr val="000000"/>
              </a:solidFill>
              <a:latin typeface="Arial"/>
              <a:cs typeface="Arial"/>
            </a:rPr>
            <a:t>) is the probability of an event occurring above the upper specification limit.</a:t>
          </a:r>
        </a:p>
        <a:p>
          <a:pPr algn="l" rtl="0">
            <a:defRPr sz="1000"/>
          </a:pPr>
          <a:r>
            <a:rPr lang="en-US" sz="1000" b="1" i="0" u="none" strike="noStrike" baseline="0">
              <a:solidFill>
                <a:srgbClr val="000000"/>
              </a:solidFill>
              <a:latin typeface="Arial"/>
              <a:cs typeface="Arial"/>
            </a:rPr>
            <a:t>LONG AND SHORT TERM Z</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Z long term = Z short term + Z shift</a:t>
          </a:r>
        </a:p>
        <a:p>
          <a:pPr algn="l" rtl="0">
            <a:defRPr sz="1000"/>
          </a:pPr>
          <a:r>
            <a:rPr lang="en-US" sz="1000" b="0" i="0" u="none" strike="noStrike" baseline="0">
              <a:solidFill>
                <a:srgbClr val="000000"/>
              </a:solidFill>
              <a:latin typeface="Arial"/>
              <a:cs typeface="Arial"/>
            </a:rPr>
            <a:t>                                      ZLT = ZST + 1.5</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523875</xdr:colOff>
      <xdr:row>229</xdr:row>
      <xdr:rowOff>9525</xdr:rowOff>
    </xdr:from>
    <xdr:to>
      <xdr:col>6</xdr:col>
      <xdr:colOff>28575</xdr:colOff>
      <xdr:row>251</xdr:row>
      <xdr:rowOff>123825</xdr:rowOff>
    </xdr:to>
    <xdr:graphicFrame macro="">
      <xdr:nvGraphicFramePr>
        <xdr:cNvPr id="3558" name="Chart 59">
          <a:extLst>
            <a:ext uri="{FF2B5EF4-FFF2-40B4-BE49-F238E27FC236}">
              <a16:creationId xmlns:a16="http://schemas.microsoft.com/office/drawing/2014/main" id="{00000000-0008-0000-0200-0000E6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219</xdr:row>
      <xdr:rowOff>152400</xdr:rowOff>
    </xdr:from>
    <xdr:to>
      <xdr:col>6</xdr:col>
      <xdr:colOff>9525</xdr:colOff>
      <xdr:row>228</xdr:row>
      <xdr:rowOff>104775</xdr:rowOff>
    </xdr:to>
    <xdr:sp macro="" textlink="">
      <xdr:nvSpPr>
        <xdr:cNvPr id="3132" name="Text Box 60">
          <a:extLst>
            <a:ext uri="{FF2B5EF4-FFF2-40B4-BE49-F238E27FC236}">
              <a16:creationId xmlns:a16="http://schemas.microsoft.com/office/drawing/2014/main" id="{00000000-0008-0000-0200-00003C0C0000}"/>
            </a:ext>
          </a:extLst>
        </xdr:cNvPr>
        <xdr:cNvSpPr txBox="1">
          <a:spLocks noChangeArrowheads="1"/>
        </xdr:cNvSpPr>
      </xdr:nvSpPr>
      <xdr:spPr bwMode="auto">
        <a:xfrm>
          <a:off x="523875" y="35947350"/>
          <a:ext cx="4714875" cy="1409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POPULATION DISTRIBUTION</a:t>
          </a: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In the table, above, X is the process parameter number X. </a:t>
          </a: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The values under the Process D column may be copied into the f(X) column for demonstration purposes. We may assume that Process D is normally distributed.</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Enter the number of times parameter X occurs in your process in the f(X) column and the graph below will be constructed by Excel.</a:t>
          </a:r>
        </a:p>
        <a:p>
          <a:pPr algn="l" rtl="0">
            <a:lnSpc>
              <a:spcPts val="9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1</xdr:col>
      <xdr:colOff>276225</xdr:colOff>
      <xdr:row>82</xdr:row>
      <xdr:rowOff>85725</xdr:rowOff>
    </xdr:from>
    <xdr:to>
      <xdr:col>5</xdr:col>
      <xdr:colOff>971550</xdr:colOff>
      <xdr:row>93</xdr:row>
      <xdr:rowOff>19050</xdr:rowOff>
    </xdr:to>
    <xdr:pic>
      <xdr:nvPicPr>
        <xdr:cNvPr id="3560" name="Picture 61" descr="NORM-DIST-1-2">
          <a:extLst>
            <a:ext uri="{FF2B5EF4-FFF2-40B4-BE49-F238E27FC236}">
              <a16:creationId xmlns:a16="http://schemas.microsoft.com/office/drawing/2014/main" id="{00000000-0008-0000-0200-0000E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 y="13525500"/>
          <a:ext cx="432435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752475</xdr:colOff>
      <xdr:row>1</xdr:row>
      <xdr:rowOff>142875</xdr:rowOff>
    </xdr:from>
    <xdr:to>
      <xdr:col>5</xdr:col>
      <xdr:colOff>142875</xdr:colOff>
      <xdr:row>9</xdr:row>
      <xdr:rowOff>76200</xdr:rowOff>
    </xdr:to>
    <xdr:pic>
      <xdr:nvPicPr>
        <xdr:cNvPr id="3561" name="Picture 62" descr="NORM-DIST-0">
          <a:extLst>
            <a:ext uri="{FF2B5EF4-FFF2-40B4-BE49-F238E27FC236}">
              <a16:creationId xmlns:a16="http://schemas.microsoft.com/office/drawing/2014/main" id="{00000000-0008-0000-0200-0000E90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342900"/>
          <a:ext cx="19526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647700</xdr:colOff>
      <xdr:row>140</xdr:row>
      <xdr:rowOff>0</xdr:rowOff>
    </xdr:from>
    <xdr:to>
      <xdr:col>4</xdr:col>
      <xdr:colOff>809625</xdr:colOff>
      <xdr:row>150</xdr:row>
      <xdr:rowOff>76200</xdr:rowOff>
    </xdr:to>
    <xdr:pic>
      <xdr:nvPicPr>
        <xdr:cNvPr id="3562" name="Picture 63" descr="NORM-DIST-3">
          <a:extLst>
            <a:ext uri="{FF2B5EF4-FFF2-40B4-BE49-F238E27FC236}">
              <a16:creationId xmlns:a16="http://schemas.microsoft.com/office/drawing/2014/main" id="{00000000-0008-0000-0200-0000EA0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81100" y="22850475"/>
          <a:ext cx="296227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155</xdr:row>
      <xdr:rowOff>0</xdr:rowOff>
    </xdr:from>
    <xdr:to>
      <xdr:col>6</xdr:col>
      <xdr:colOff>9525</xdr:colOff>
      <xdr:row>169</xdr:row>
      <xdr:rowOff>19050</xdr:rowOff>
    </xdr:to>
    <xdr:sp macro="" textlink="">
      <xdr:nvSpPr>
        <xdr:cNvPr id="3136" name="Text Box 64">
          <a:extLst>
            <a:ext uri="{FF2B5EF4-FFF2-40B4-BE49-F238E27FC236}">
              <a16:creationId xmlns:a16="http://schemas.microsoft.com/office/drawing/2014/main" id="{00000000-0008-0000-0200-0000400C0000}"/>
            </a:ext>
          </a:extLst>
        </xdr:cNvPr>
        <xdr:cNvSpPr txBox="1">
          <a:spLocks noChangeArrowheads="1"/>
        </xdr:cNvSpPr>
      </xdr:nvSpPr>
      <xdr:spPr bwMode="auto">
        <a:xfrm>
          <a:off x="552450" y="25279350"/>
          <a:ext cx="4686300" cy="2286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NORMALIZING A DISTRIBUTION RANGE</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allowable deviation range of a process temperature is: </a:t>
          </a:r>
        </a:p>
        <a:p>
          <a:pPr algn="l" rtl="0">
            <a:defRPr sz="1000"/>
          </a:pPr>
          <a:r>
            <a:rPr lang="en-US" sz="1000" b="0" i="0" u="none" strike="noStrike" baseline="0">
              <a:solidFill>
                <a:srgbClr val="000000"/>
              </a:solidFill>
              <a:latin typeface="Arial"/>
              <a:cs typeface="Arial"/>
            </a:rPr>
            <a:t>                                             126 - 120 = 6 deg C</a:t>
          </a:r>
        </a:p>
        <a:p>
          <a:pPr algn="l" rtl="0">
            <a:defRPr sz="1000"/>
          </a:pPr>
          <a:r>
            <a:rPr lang="en-US" sz="1000" b="0" i="0" u="none" strike="noStrike" baseline="0">
              <a:solidFill>
                <a:srgbClr val="000000"/>
              </a:solidFill>
              <a:latin typeface="Arial"/>
              <a:cs typeface="Arial"/>
            </a:rPr>
            <a:t>The USL is 126 deg C and the LSL is 120 deg C.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Number of Sigma's above the Mean,    Z = (USL - Mean) / Sigma</a:t>
          </a:r>
        </a:p>
        <a:p>
          <a:pPr algn="l" rtl="0">
            <a:defRPr sz="1000"/>
          </a:pPr>
          <a:r>
            <a:rPr lang="en-US" sz="1000" b="0" i="0" u="none" strike="noStrike" baseline="0">
              <a:solidFill>
                <a:srgbClr val="000000"/>
              </a:solidFill>
              <a:latin typeface="Arial"/>
              <a:cs typeface="Arial"/>
            </a:rPr>
            <a:t>                                                          = ( 126 - 123 ) / 1.00</a:t>
          </a:r>
        </a:p>
        <a:p>
          <a:pPr algn="l" rtl="0">
            <a:defRPr sz="1000"/>
          </a:pPr>
          <a:r>
            <a:rPr lang="en-US" sz="1000" b="0" i="0" u="none" strike="noStrike" baseline="0">
              <a:solidFill>
                <a:srgbClr val="000000"/>
              </a:solidFill>
              <a:latin typeface="Arial"/>
              <a:cs typeface="Arial"/>
            </a:rPr>
            <a:t>                                                          = 3.00</a:t>
          </a:r>
        </a:p>
        <a:p>
          <a:pPr algn="l" rtl="0">
            <a:defRPr sz="1000"/>
          </a:pPr>
          <a:r>
            <a:rPr lang="en-US" sz="1000" b="0" i="0" u="none" strike="noStrike" baseline="0">
              <a:solidFill>
                <a:srgbClr val="000000"/>
              </a:solidFill>
              <a:latin typeface="Arial"/>
              <a:cs typeface="Arial"/>
            </a:rPr>
            <a:t>The </a:t>
          </a:r>
          <a:r>
            <a:rPr lang="en-US" sz="1000" b="0" i="0" u="sng" strike="noStrike" baseline="0">
              <a:solidFill>
                <a:srgbClr val="000000"/>
              </a:solidFill>
              <a:latin typeface="Arial"/>
              <a:cs typeface="Arial"/>
            </a:rPr>
            <a:t>short term</a:t>
          </a:r>
          <a:r>
            <a:rPr lang="en-US" sz="1000" b="0" i="0" u="none" strike="noStrike" baseline="0">
              <a:solidFill>
                <a:srgbClr val="000000"/>
              </a:solidFill>
              <a:latin typeface="Arial"/>
              <a:cs typeface="Arial"/>
            </a:rPr>
            <a:t> probability of the normally distributed process temperature exceeding the 3-Sigma USL level of quality is 0.0013 or 0.13%.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symmetry, the probability of dropping below the LSL is: 0.0013 or 0.13%.</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295275</xdr:colOff>
      <xdr:row>34</xdr:row>
      <xdr:rowOff>133350</xdr:rowOff>
    </xdr:from>
    <xdr:to>
      <xdr:col>4</xdr:col>
      <xdr:colOff>542925</xdr:colOff>
      <xdr:row>35</xdr:row>
      <xdr:rowOff>152400</xdr:rowOff>
    </xdr:to>
    <xdr:sp macro="" textlink="">
      <xdr:nvSpPr>
        <xdr:cNvPr id="3141" name="Text Box 69">
          <a:extLst>
            <a:ext uri="{FF2B5EF4-FFF2-40B4-BE49-F238E27FC236}">
              <a16:creationId xmlns:a16="http://schemas.microsoft.com/office/drawing/2014/main" id="{00000000-0008-0000-0200-0000450C0000}"/>
            </a:ext>
          </a:extLst>
        </xdr:cNvPr>
        <xdr:cNvSpPr txBox="1">
          <a:spLocks noChangeArrowheads="1"/>
        </xdr:cNvSpPr>
      </xdr:nvSpPr>
      <xdr:spPr bwMode="auto">
        <a:xfrm>
          <a:off x="3629025" y="5743575"/>
          <a:ext cx="247650" cy="180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N</a:t>
          </a:r>
        </a:p>
      </xdr:txBody>
    </xdr:sp>
    <xdr:clientData/>
  </xdr:twoCellAnchor>
  <xdr:twoCellAnchor>
    <xdr:from>
      <xdr:col>3</xdr:col>
      <xdr:colOff>581025</xdr:colOff>
      <xdr:row>33</xdr:row>
      <xdr:rowOff>104775</xdr:rowOff>
    </xdr:from>
    <xdr:to>
      <xdr:col>4</xdr:col>
      <xdr:colOff>295275</xdr:colOff>
      <xdr:row>35</xdr:row>
      <xdr:rowOff>47625</xdr:rowOff>
    </xdr:to>
    <xdr:sp macro="" textlink="">
      <xdr:nvSpPr>
        <xdr:cNvPr id="3565" name="Line 70">
          <a:extLst>
            <a:ext uri="{FF2B5EF4-FFF2-40B4-BE49-F238E27FC236}">
              <a16:creationId xmlns:a16="http://schemas.microsoft.com/office/drawing/2014/main" id="{00000000-0008-0000-0200-0000ED0D0000}"/>
            </a:ext>
          </a:extLst>
        </xdr:cNvPr>
        <xdr:cNvSpPr>
          <a:spLocks noChangeShapeType="1"/>
        </xdr:cNvSpPr>
      </xdr:nvSpPr>
      <xdr:spPr bwMode="auto">
        <a:xfrm flipH="1" flipV="1">
          <a:off x="3095625" y="5553075"/>
          <a:ext cx="5334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104</xdr:row>
      <xdr:rowOff>66675</xdr:rowOff>
    </xdr:from>
    <xdr:to>
      <xdr:col>5</xdr:col>
      <xdr:colOff>676275</xdr:colOff>
      <xdr:row>113</xdr:row>
      <xdr:rowOff>104775</xdr:rowOff>
    </xdr:to>
    <xdr:sp macro="" textlink="">
      <xdr:nvSpPr>
        <xdr:cNvPr id="3143" name="Text Box 71">
          <a:extLst>
            <a:ext uri="{FF2B5EF4-FFF2-40B4-BE49-F238E27FC236}">
              <a16:creationId xmlns:a16="http://schemas.microsoft.com/office/drawing/2014/main" id="{00000000-0008-0000-0200-0000470C0000}"/>
            </a:ext>
          </a:extLst>
        </xdr:cNvPr>
        <xdr:cNvSpPr txBox="1">
          <a:spLocks noChangeArrowheads="1"/>
        </xdr:cNvSpPr>
      </xdr:nvSpPr>
      <xdr:spPr bwMode="auto">
        <a:xfrm>
          <a:off x="542925" y="17068800"/>
          <a:ext cx="4295775" cy="1495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NUMBER OF DEFECTS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temperature of the chemical is being controlled between 3 Sigma upper and lower limits:</a:t>
          </a:r>
        </a:p>
        <a:p>
          <a:pPr algn="l" rtl="0">
            <a:defRPr sz="1000"/>
          </a:pPr>
          <a:r>
            <a:rPr lang="en-US" sz="1000" b="0" i="0" u="none" strike="noStrike" baseline="0">
              <a:solidFill>
                <a:srgbClr val="000000"/>
              </a:solidFill>
              <a:latin typeface="Arial"/>
              <a:cs typeface="Arial"/>
            </a:rPr>
            <a:t>Upper Specification Limit, (USL)     Z = +3 deg C</a:t>
          </a:r>
        </a:p>
        <a:p>
          <a:pPr algn="l" rtl="0">
            <a:defRPr sz="1000"/>
          </a:pPr>
          <a:r>
            <a:rPr lang="en-US" sz="1000" b="0" i="0" u="none" strike="noStrike" baseline="0">
              <a:solidFill>
                <a:srgbClr val="000000"/>
              </a:solidFill>
              <a:latin typeface="Arial"/>
              <a:cs typeface="Arial"/>
            </a:rPr>
            <a:t>Lower Specification Limit, (LSL)      Z = - 3 deg C</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probability of the temperature exceeding the USL is 0.0013 or 0.13%.</a:t>
          </a:r>
        </a:p>
        <a:p>
          <a:pPr algn="l" rtl="0">
            <a:defRPr sz="1000"/>
          </a:pPr>
          <a:r>
            <a:rPr lang="en-US" sz="1000" b="0" i="0" u="none" strike="noStrike" baseline="0">
              <a:solidFill>
                <a:srgbClr val="000000"/>
              </a:solidFill>
              <a:latin typeface="Arial"/>
              <a:cs typeface="Arial"/>
            </a:rPr>
            <a:t>By symmetry the probability of exceeding the LSL is 0.0013 or 0.13%, see curve B above.</a:t>
          </a:r>
        </a:p>
      </xdr:txBody>
    </xdr:sp>
    <xdr:clientData/>
  </xdr:twoCellAnchor>
  <xdr:twoCellAnchor>
    <xdr:from>
      <xdr:col>2</xdr:col>
      <xdr:colOff>19050</xdr:colOff>
      <xdr:row>60</xdr:row>
      <xdr:rowOff>28575</xdr:rowOff>
    </xdr:from>
    <xdr:to>
      <xdr:col>5</xdr:col>
      <xdr:colOff>485775</xdr:colOff>
      <xdr:row>65</xdr:row>
      <xdr:rowOff>123825</xdr:rowOff>
    </xdr:to>
    <xdr:sp macro="" textlink="">
      <xdr:nvSpPr>
        <xdr:cNvPr id="3144" name="Text Box 72">
          <a:extLst>
            <a:ext uri="{FF2B5EF4-FFF2-40B4-BE49-F238E27FC236}">
              <a16:creationId xmlns:a16="http://schemas.microsoft.com/office/drawing/2014/main" id="{00000000-0008-0000-0200-0000480C0000}"/>
            </a:ext>
          </a:extLst>
        </xdr:cNvPr>
        <xdr:cNvSpPr txBox="1">
          <a:spLocks noChangeArrowheads="1"/>
        </xdr:cNvSpPr>
      </xdr:nvSpPr>
      <xdr:spPr bwMode="auto">
        <a:xfrm>
          <a:off x="1619250" y="9886950"/>
          <a:ext cx="3028950" cy="904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Variance ( S ) </a:t>
          </a:r>
          <a:r>
            <a:rPr lang="en-US" sz="1000" b="0" i="0" u="none" strike="noStrike" baseline="0">
              <a:solidFill>
                <a:srgbClr val="000000"/>
              </a:solidFill>
              <a:latin typeface="Arial"/>
              <a:cs typeface="Arial"/>
            </a:rPr>
            <a:t>of a data set is a measure of the spread of the data about the mean ( Mu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Standard deviation ( Sigma )</a:t>
          </a:r>
          <a:r>
            <a:rPr lang="en-US" sz="1000" b="0" i="0" u="none" strike="noStrike" baseline="0">
              <a:solidFill>
                <a:srgbClr val="000000"/>
              </a:solidFill>
              <a:latin typeface="Arial"/>
              <a:cs typeface="Arial"/>
            </a:rPr>
            <a:t> is a measure of the spread of the total population about the mean ( Mu ).</a:t>
          </a:r>
        </a:p>
      </xdr:txBody>
    </xdr:sp>
    <xdr:clientData/>
  </xdr:twoCellAnchor>
  <xdr:twoCellAnchor>
    <xdr:from>
      <xdr:col>0</xdr:col>
      <xdr:colOff>523875</xdr:colOff>
      <xdr:row>289</xdr:row>
      <xdr:rowOff>142875</xdr:rowOff>
    </xdr:from>
    <xdr:to>
      <xdr:col>6</xdr:col>
      <xdr:colOff>19050</xdr:colOff>
      <xdr:row>295</xdr:row>
      <xdr:rowOff>104775</xdr:rowOff>
    </xdr:to>
    <xdr:sp macro="" textlink="">
      <xdr:nvSpPr>
        <xdr:cNvPr id="3145" name="Text Box 73">
          <a:extLst>
            <a:ext uri="{FF2B5EF4-FFF2-40B4-BE49-F238E27FC236}">
              <a16:creationId xmlns:a16="http://schemas.microsoft.com/office/drawing/2014/main" id="{00000000-0008-0000-0200-0000490C0000}"/>
            </a:ext>
          </a:extLst>
        </xdr:cNvPr>
        <xdr:cNvSpPr txBox="1">
          <a:spLocks noChangeArrowheads="1"/>
        </xdr:cNvSpPr>
      </xdr:nvSpPr>
      <xdr:spPr bwMode="auto">
        <a:xfrm>
          <a:off x="523875" y="47329725"/>
          <a:ext cx="4724400" cy="933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FF"/>
              </a:solidFill>
              <a:latin typeface="Arial"/>
              <a:cs typeface="Arial"/>
            </a:rPr>
            <a:t>PRACTICE GOAL SEEK USING THE LIVE CELLS BELOW</a:t>
          </a:r>
        </a:p>
        <a:p>
          <a:pPr algn="l" rtl="0">
            <a:lnSpc>
              <a:spcPts val="1100"/>
            </a:lnSpc>
            <a:defRPr sz="1000"/>
          </a:pPr>
          <a:r>
            <a:rPr lang="en-US" sz="1000" b="1" i="0" u="none" strike="noStrike" baseline="0">
              <a:solidFill>
                <a:srgbClr val="000000"/>
              </a:solidFill>
              <a:latin typeface="Arial"/>
              <a:cs typeface="Arial"/>
            </a:rPr>
            <a:t>Pick the Green Cell &gt; Tools &gt; Goal Seek &gt; To value &gt; 100 &gt; By changing &gt; Pick the Yellow Cell.</a:t>
          </a:r>
          <a:endParaRPr lang="en-US" sz="1000" b="1" i="0" u="none" strike="noStrike" baseline="0">
            <a:solidFill>
              <a:srgbClr val="0000FF"/>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1. What Z-Score will produce 100 defects per million opportunities? Ans: </a:t>
          </a:r>
          <a:r>
            <a:rPr lang="en-US" sz="1000" b="1" i="0" u="none" strike="noStrike" baseline="0">
              <a:solidFill>
                <a:srgbClr val="000000"/>
              </a:solidFill>
              <a:latin typeface="Arial"/>
              <a:cs typeface="Arial"/>
            </a:rPr>
            <a:t>Z = 3.89.</a:t>
          </a: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2. What Z-Score will produce 1000 defects per million opportunities?  Ans:</a:t>
          </a:r>
          <a:r>
            <a:rPr lang="en-US" sz="1000" b="1" i="0" u="none" strike="noStrike" baseline="0">
              <a:solidFill>
                <a:srgbClr val="000000"/>
              </a:solidFill>
              <a:latin typeface="Arial"/>
              <a:cs typeface="Arial"/>
            </a:rPr>
            <a:t> Z = 3.29.</a:t>
          </a:r>
        </a:p>
      </xdr:txBody>
    </xdr:sp>
    <xdr:clientData/>
  </xdr:twoCellAnchor>
  <xdr:twoCellAnchor>
    <xdr:from>
      <xdr:col>10</xdr:col>
      <xdr:colOff>295275</xdr:colOff>
      <xdr:row>34</xdr:row>
      <xdr:rowOff>133350</xdr:rowOff>
    </xdr:from>
    <xdr:to>
      <xdr:col>10</xdr:col>
      <xdr:colOff>542925</xdr:colOff>
      <xdr:row>35</xdr:row>
      <xdr:rowOff>152400</xdr:rowOff>
    </xdr:to>
    <xdr:sp macro="" textlink="">
      <xdr:nvSpPr>
        <xdr:cNvPr id="3148" name="Text Box 76">
          <a:extLst>
            <a:ext uri="{FF2B5EF4-FFF2-40B4-BE49-F238E27FC236}">
              <a16:creationId xmlns:a16="http://schemas.microsoft.com/office/drawing/2014/main" id="{00000000-0008-0000-0200-00004C0C0000}"/>
            </a:ext>
          </a:extLst>
        </xdr:cNvPr>
        <xdr:cNvSpPr txBox="1">
          <a:spLocks noChangeArrowheads="1"/>
        </xdr:cNvSpPr>
      </xdr:nvSpPr>
      <xdr:spPr bwMode="auto">
        <a:xfrm>
          <a:off x="9058275" y="5743575"/>
          <a:ext cx="247650" cy="180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N</a:t>
          </a:r>
        </a:p>
      </xdr:txBody>
    </xdr:sp>
    <xdr:clientData/>
  </xdr:twoCellAnchor>
  <xdr:twoCellAnchor>
    <xdr:from>
      <xdr:col>9</xdr:col>
      <xdr:colOff>581025</xdr:colOff>
      <xdr:row>33</xdr:row>
      <xdr:rowOff>104775</xdr:rowOff>
    </xdr:from>
    <xdr:to>
      <xdr:col>10</xdr:col>
      <xdr:colOff>295275</xdr:colOff>
      <xdr:row>35</xdr:row>
      <xdr:rowOff>47625</xdr:rowOff>
    </xdr:to>
    <xdr:sp macro="" textlink="">
      <xdr:nvSpPr>
        <xdr:cNvPr id="3570" name="Line 77">
          <a:extLst>
            <a:ext uri="{FF2B5EF4-FFF2-40B4-BE49-F238E27FC236}">
              <a16:creationId xmlns:a16="http://schemas.microsoft.com/office/drawing/2014/main" id="{00000000-0008-0000-0200-0000F20D0000}"/>
            </a:ext>
          </a:extLst>
        </xdr:cNvPr>
        <xdr:cNvSpPr>
          <a:spLocks noChangeShapeType="1"/>
        </xdr:cNvSpPr>
      </xdr:nvSpPr>
      <xdr:spPr bwMode="auto">
        <a:xfrm flipH="1" flipV="1">
          <a:off x="8543925" y="5553075"/>
          <a:ext cx="51435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609600</xdr:colOff>
      <xdr:row>26</xdr:row>
      <xdr:rowOff>152400</xdr:rowOff>
    </xdr:from>
    <xdr:to>
      <xdr:col>6</xdr:col>
      <xdr:colOff>552450</xdr:colOff>
      <xdr:row>30</xdr:row>
      <xdr:rowOff>0</xdr:rowOff>
    </xdr:to>
    <xdr:sp macro="" textlink="">
      <xdr:nvSpPr>
        <xdr:cNvPr id="3150" name="Text Box 78">
          <a:extLst>
            <a:ext uri="{FF2B5EF4-FFF2-40B4-BE49-F238E27FC236}">
              <a16:creationId xmlns:a16="http://schemas.microsoft.com/office/drawing/2014/main" id="{00000000-0008-0000-0200-00004E0C0000}"/>
            </a:ext>
          </a:extLst>
        </xdr:cNvPr>
        <xdr:cNvSpPr txBox="1">
          <a:spLocks noChangeArrowheads="1"/>
        </xdr:cNvSpPr>
      </xdr:nvSpPr>
      <xdr:spPr bwMode="auto">
        <a:xfrm>
          <a:off x="4772025" y="4448175"/>
          <a:ext cx="1009650" cy="5048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Use this table</a:t>
          </a:r>
        </a:p>
      </xdr:txBody>
    </xdr:sp>
    <xdr:clientData/>
  </xdr:twoCellAnchor>
  <xdr:twoCellAnchor>
    <xdr:from>
      <xdr:col>6</xdr:col>
      <xdr:colOff>552450</xdr:colOff>
      <xdr:row>28</xdr:row>
      <xdr:rowOff>85725</xdr:rowOff>
    </xdr:from>
    <xdr:to>
      <xdr:col>7</xdr:col>
      <xdr:colOff>552450</xdr:colOff>
      <xdr:row>28</xdr:row>
      <xdr:rowOff>85725</xdr:rowOff>
    </xdr:to>
    <xdr:sp macro="" textlink="">
      <xdr:nvSpPr>
        <xdr:cNvPr id="3572" name="Line 79">
          <a:extLst>
            <a:ext uri="{FF2B5EF4-FFF2-40B4-BE49-F238E27FC236}">
              <a16:creationId xmlns:a16="http://schemas.microsoft.com/office/drawing/2014/main" id="{00000000-0008-0000-0200-0000F40D0000}"/>
            </a:ext>
          </a:extLst>
        </xdr:cNvPr>
        <xdr:cNvSpPr>
          <a:spLocks noChangeShapeType="1"/>
        </xdr:cNvSpPr>
      </xdr:nvSpPr>
      <xdr:spPr bwMode="auto">
        <a:xfrm>
          <a:off x="5781675" y="4714875"/>
          <a:ext cx="742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xdr:colOff>
      <xdr:row>70</xdr:row>
      <xdr:rowOff>66675</xdr:rowOff>
    </xdr:from>
    <xdr:to>
      <xdr:col>6</xdr:col>
      <xdr:colOff>609600</xdr:colOff>
      <xdr:row>75</xdr:row>
      <xdr:rowOff>47625</xdr:rowOff>
    </xdr:to>
    <xdr:sp macro="" textlink="">
      <xdr:nvSpPr>
        <xdr:cNvPr id="3152" name="Text Box 80">
          <a:extLst>
            <a:ext uri="{FF2B5EF4-FFF2-40B4-BE49-F238E27FC236}">
              <a16:creationId xmlns:a16="http://schemas.microsoft.com/office/drawing/2014/main" id="{00000000-0008-0000-0200-0000500C0000}"/>
            </a:ext>
          </a:extLst>
        </xdr:cNvPr>
        <xdr:cNvSpPr txBox="1">
          <a:spLocks noChangeArrowheads="1"/>
        </xdr:cNvSpPr>
      </xdr:nvSpPr>
      <xdr:spPr bwMode="auto">
        <a:xfrm>
          <a:off x="5334000" y="11553825"/>
          <a:ext cx="504825" cy="8001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Use </a:t>
          </a:r>
        </a:p>
        <a:p>
          <a:pPr algn="ctr" rtl="0">
            <a:defRPr sz="1000"/>
          </a:pPr>
          <a:r>
            <a:rPr lang="en-US" sz="1000" b="1" i="0" u="none" strike="noStrike" baseline="0">
              <a:solidFill>
                <a:srgbClr val="000000"/>
              </a:solidFill>
              <a:latin typeface="Arial"/>
              <a:cs typeface="Arial"/>
            </a:rPr>
            <a:t>this table</a:t>
          </a:r>
        </a:p>
      </xdr:txBody>
    </xdr:sp>
    <xdr:clientData/>
  </xdr:twoCellAnchor>
  <xdr:twoCellAnchor>
    <xdr:from>
      <xdr:col>6</xdr:col>
      <xdr:colOff>619125</xdr:colOff>
      <xdr:row>72</xdr:row>
      <xdr:rowOff>85725</xdr:rowOff>
    </xdr:from>
    <xdr:to>
      <xdr:col>7</xdr:col>
      <xdr:colOff>600075</xdr:colOff>
      <xdr:row>72</xdr:row>
      <xdr:rowOff>85725</xdr:rowOff>
    </xdr:to>
    <xdr:sp macro="" textlink="">
      <xdr:nvSpPr>
        <xdr:cNvPr id="3574" name="Line 81">
          <a:extLst>
            <a:ext uri="{FF2B5EF4-FFF2-40B4-BE49-F238E27FC236}">
              <a16:creationId xmlns:a16="http://schemas.microsoft.com/office/drawing/2014/main" id="{00000000-0008-0000-0200-0000F60D0000}"/>
            </a:ext>
          </a:extLst>
        </xdr:cNvPr>
        <xdr:cNvSpPr>
          <a:spLocks noChangeShapeType="1"/>
        </xdr:cNvSpPr>
      </xdr:nvSpPr>
      <xdr:spPr bwMode="auto">
        <a:xfrm>
          <a:off x="5848350" y="11896725"/>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22</xdr:row>
      <xdr:rowOff>133350</xdr:rowOff>
    </xdr:from>
    <xdr:to>
      <xdr:col>8</xdr:col>
      <xdr:colOff>438150</xdr:colOff>
      <xdr:row>50</xdr:row>
      <xdr:rowOff>28575</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342900" y="3771900"/>
          <a:ext cx="5534025" cy="4429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PROCESS FLOW DIAGRAM</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process flow diagram, above, is a pump station for a hazardous fluid. The parameters critical to quality are fluid: pressure (PX), temperature (TX), and flow (FX).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Specification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A level / flow cascade loop on the pump discharge to provide process control.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A check valve on the discharge down stream of the control valve to prevent reverse flow when the pump is shut down.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A fire safe motor operator valve (MOV) in case of seal leakage and fires.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An interlock from the MOV to stop the pump if the valve is not fully open.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A low level interlock from the vessel to stop the pump if the vessel loses its liquid seal.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6.  A pressure gage on the suction to indicate adequate NPSHA.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7.  A thermometer on the suction to indicate potential high vapor pressure.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8.  A minimum flow recycle loop back to the vessel.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9.  A pressure gage on the pump discharge to indicate that the pump is working.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10. Monitor fluid: pressure (psig), temperature (deg C), and flow (gpm)</a:t>
          </a:r>
        </a:p>
      </xdr:txBody>
    </xdr:sp>
    <xdr:clientData/>
  </xdr:twoCellAnchor>
  <xdr:twoCellAnchor>
    <xdr:from>
      <xdr:col>1</xdr:col>
      <xdr:colOff>114300</xdr:colOff>
      <xdr:row>71</xdr:row>
      <xdr:rowOff>57150</xdr:rowOff>
    </xdr:from>
    <xdr:to>
      <xdr:col>7</xdr:col>
      <xdr:colOff>419100</xdr:colOff>
      <xdr:row>79</xdr:row>
      <xdr:rowOff>114300</xdr:rowOff>
    </xdr:to>
    <xdr:sp macro="" textlink="">
      <xdr:nvSpPr>
        <xdr:cNvPr id="4103" name="Text Box 7">
          <a:extLst>
            <a:ext uri="{FF2B5EF4-FFF2-40B4-BE49-F238E27FC236}">
              <a16:creationId xmlns:a16="http://schemas.microsoft.com/office/drawing/2014/main" id="{00000000-0008-0000-0300-000007100000}"/>
            </a:ext>
          </a:extLst>
        </xdr:cNvPr>
        <xdr:cNvSpPr txBox="1">
          <a:spLocks noChangeArrowheads="1"/>
        </xdr:cNvSpPr>
      </xdr:nvSpPr>
      <xdr:spPr bwMode="auto">
        <a:xfrm>
          <a:off x="609600" y="11630025"/>
          <a:ext cx="4638675" cy="1352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RESPONSE SURFACE EXAMPLE</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response surface for the pump station fluid: temperature, time, and pressure parameters is shown in the graph above. The defects per million opportunities is calculated below based on an historical assumption of 3 standard deviations and normal distribution of these three variables within specification limits.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A large optimum zone results in a reliable process.</a:t>
          </a:r>
          <a:r>
            <a:rPr lang="en-US" sz="1000" b="0" i="0" u="none" strike="noStrike" baseline="0">
              <a:solidFill>
                <a:srgbClr val="000000"/>
              </a:solidFill>
              <a:latin typeface="Arial"/>
              <a:cs typeface="Arial"/>
            </a:rPr>
            <a:t> </a:t>
          </a:r>
        </a:p>
      </xdr:txBody>
    </xdr:sp>
    <xdr:clientData/>
  </xdr:twoCellAnchor>
  <xdr:twoCellAnchor>
    <xdr:from>
      <xdr:col>2</xdr:col>
      <xdr:colOff>0</xdr:colOff>
      <xdr:row>102</xdr:row>
      <xdr:rowOff>38100</xdr:rowOff>
    </xdr:from>
    <xdr:to>
      <xdr:col>8</xdr:col>
      <xdr:colOff>47625</xdr:colOff>
      <xdr:row>118</xdr:row>
      <xdr:rowOff>0</xdr:rowOff>
    </xdr:to>
    <xdr:sp macro="" textlink="">
      <xdr:nvSpPr>
        <xdr:cNvPr id="4104" name="Text Box 8">
          <a:extLst>
            <a:ext uri="{FF2B5EF4-FFF2-40B4-BE49-F238E27FC236}">
              <a16:creationId xmlns:a16="http://schemas.microsoft.com/office/drawing/2014/main" id="{00000000-0008-0000-0300-000008100000}"/>
            </a:ext>
          </a:extLst>
        </xdr:cNvPr>
        <xdr:cNvSpPr txBox="1">
          <a:spLocks noChangeArrowheads="1"/>
        </xdr:cNvSpPr>
      </xdr:nvSpPr>
      <xdr:spPr bwMode="auto">
        <a:xfrm>
          <a:off x="1009650" y="16868775"/>
          <a:ext cx="4476750" cy="2552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SENSITIVITY ANALYSIS</a:t>
          </a:r>
        </a:p>
        <a:p>
          <a:pPr algn="l" rtl="0">
            <a:defRPr sz="1000"/>
          </a:pPr>
          <a:r>
            <a:rPr lang="en-US" sz="1000" b="0" i="0" u="none" strike="noStrike" baseline="0">
              <a:solidFill>
                <a:srgbClr val="000000"/>
              </a:solidFill>
              <a:latin typeface="Arial"/>
              <a:cs typeface="Arial"/>
            </a:rPr>
            <a:t>The governing equations of the above sensitivity to parameter variations are:</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Estimate of expected mean values:</a:t>
          </a:r>
        </a:p>
        <a:p>
          <a:pPr algn="l" rtl="0">
            <a:defRPr sz="1000"/>
          </a:pPr>
          <a:r>
            <a:rPr lang="en-US" sz="1000" b="1" i="0" u="none" strike="noStrike" baseline="0">
              <a:solidFill>
                <a:srgbClr val="000000"/>
              </a:solidFill>
              <a:latin typeface="Arial"/>
              <a:cs typeface="Arial"/>
            </a:rPr>
            <a:t>                            y = f( x1, x2, ….., xn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Estimate of variation about the expected standard deviation values:</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Sy ≈ [ (</a:t>
          </a:r>
          <a:r>
            <a:rPr lang="el-GR" sz="1000" b="1" i="0" u="none" strike="noStrike" baseline="0">
              <a:solidFill>
                <a:srgbClr val="000000"/>
              </a:solidFill>
              <a:latin typeface="Arial"/>
              <a:cs typeface="Arial"/>
            </a:rPr>
            <a:t>δ</a:t>
          </a:r>
          <a:r>
            <a:rPr lang="en-US" sz="1000" b="1" i="0" u="none" strike="noStrike" baseline="0">
              <a:solidFill>
                <a:srgbClr val="000000"/>
              </a:solidFill>
              <a:latin typeface="Arial"/>
              <a:cs typeface="Arial"/>
            </a:rPr>
            <a:t>y/</a:t>
          </a:r>
          <a:r>
            <a:rPr lang="el-GR" sz="1000" b="1" i="0" u="none" strike="noStrike" baseline="0">
              <a:solidFill>
                <a:srgbClr val="000000"/>
              </a:solidFill>
              <a:latin typeface="Arial"/>
              <a:cs typeface="Arial"/>
            </a:rPr>
            <a:t>δ</a:t>
          </a:r>
          <a:r>
            <a:rPr lang="en-US" sz="1000" b="1" i="0" u="none" strike="noStrike" baseline="0">
              <a:solidFill>
                <a:srgbClr val="000000"/>
              </a:solidFill>
              <a:latin typeface="Arial"/>
              <a:cs typeface="Arial"/>
            </a:rPr>
            <a:t>x</a:t>
          </a:r>
          <a:r>
            <a:rPr lang="en-US" sz="1000" b="1" i="0" u="none" strike="noStrike" baseline="-25000">
              <a:solidFill>
                <a:srgbClr val="000000"/>
              </a:solidFill>
              <a:latin typeface="Arial"/>
              <a:cs typeface="Arial"/>
            </a:rPr>
            <a:t>1</a:t>
          </a:r>
          <a:r>
            <a:rPr lang="en-US" sz="1000" b="1" i="0" u="none" strike="noStrike" baseline="0">
              <a:solidFill>
                <a:srgbClr val="000000"/>
              </a:solidFill>
              <a:latin typeface="Arial"/>
              <a:cs typeface="Arial"/>
            </a:rPr>
            <a:t>)</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a:t>
          </a:r>
          <a:r>
            <a:rPr lang="el-GR" sz="1000" b="1" i="0" u="none" strike="noStrike" baseline="0">
              <a:solidFill>
                <a:srgbClr val="000000"/>
              </a:solidFill>
              <a:latin typeface="Arial"/>
              <a:cs typeface="Arial"/>
            </a:rPr>
            <a:t>σ1</a:t>
          </a:r>
          <a:r>
            <a:rPr lang="el-GR" sz="1000" b="1" i="0" u="none" strike="noStrike" baseline="30000">
              <a:solidFill>
                <a:srgbClr val="000000"/>
              </a:solidFill>
              <a:latin typeface="Arial"/>
              <a:cs typeface="Arial"/>
            </a:rPr>
            <a:t>2</a:t>
          </a:r>
          <a:r>
            <a:rPr lang="el-GR" sz="1000" b="1" i="0" u="none" strike="noStrike" baseline="0">
              <a:solidFill>
                <a:srgbClr val="000000"/>
              </a:solidFill>
              <a:latin typeface="Arial"/>
              <a:cs typeface="Arial"/>
            </a:rPr>
            <a:t> + (δ</a:t>
          </a:r>
          <a:r>
            <a:rPr lang="en-US" sz="1000" b="1" i="0" u="none" strike="noStrike" baseline="0">
              <a:solidFill>
                <a:srgbClr val="000000"/>
              </a:solidFill>
              <a:latin typeface="Arial"/>
              <a:cs typeface="Arial"/>
            </a:rPr>
            <a:t>y/</a:t>
          </a:r>
          <a:r>
            <a:rPr lang="el-GR" sz="1000" b="1" i="0" u="none" strike="noStrike" baseline="0">
              <a:solidFill>
                <a:srgbClr val="000000"/>
              </a:solidFill>
              <a:latin typeface="Arial"/>
              <a:cs typeface="Arial"/>
            </a:rPr>
            <a:t>δ</a:t>
          </a:r>
          <a:r>
            <a:rPr lang="en-US" sz="1000" b="1" i="0" u="none" strike="noStrike" baseline="0">
              <a:solidFill>
                <a:srgbClr val="000000"/>
              </a:solidFill>
              <a:latin typeface="Arial"/>
              <a:cs typeface="Arial"/>
            </a:rPr>
            <a:t>x</a:t>
          </a:r>
          <a:r>
            <a:rPr lang="en-US" sz="1000" b="1" i="0" u="none" strike="noStrike" baseline="-25000">
              <a:solidFill>
                <a:srgbClr val="000000"/>
              </a:solidFill>
              <a:latin typeface="Arial"/>
              <a:cs typeface="Arial"/>
            </a:rPr>
            <a:t>2</a:t>
          </a:r>
          <a:r>
            <a:rPr lang="en-US" sz="1000" b="1" i="0" u="none" strike="noStrike" baseline="0">
              <a:solidFill>
                <a:srgbClr val="000000"/>
              </a:solidFill>
              <a:latin typeface="Arial"/>
              <a:cs typeface="Arial"/>
            </a:rPr>
            <a:t>)</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a:t>
          </a:r>
          <a:r>
            <a:rPr lang="el-GR" sz="1000" b="1" i="0" u="none" strike="noStrike" baseline="0">
              <a:solidFill>
                <a:srgbClr val="000000"/>
              </a:solidFill>
              <a:latin typeface="Arial"/>
              <a:cs typeface="Arial"/>
            </a:rPr>
            <a:t>σ2</a:t>
          </a:r>
          <a:r>
            <a:rPr lang="el-GR" sz="1000" b="1" i="0" u="none" strike="noStrike" baseline="30000">
              <a:solidFill>
                <a:srgbClr val="000000"/>
              </a:solidFill>
              <a:latin typeface="Arial"/>
              <a:cs typeface="Arial"/>
            </a:rPr>
            <a:t>2</a:t>
          </a:r>
          <a:r>
            <a:rPr lang="el-GR" sz="1000" b="1" i="0" u="none" strike="noStrike" baseline="0">
              <a:solidFill>
                <a:srgbClr val="000000"/>
              </a:solidFill>
              <a:latin typeface="Arial"/>
              <a:cs typeface="Arial"/>
            </a:rPr>
            <a:t> + … + (δ</a:t>
          </a:r>
          <a:r>
            <a:rPr lang="en-US" sz="1000" b="1" i="0" u="none" strike="noStrike" baseline="0">
              <a:solidFill>
                <a:srgbClr val="000000"/>
              </a:solidFill>
              <a:latin typeface="Arial"/>
              <a:cs typeface="Arial"/>
            </a:rPr>
            <a:t>y/</a:t>
          </a:r>
          <a:r>
            <a:rPr lang="el-GR" sz="1000" b="1" i="0" u="none" strike="noStrike" baseline="0">
              <a:solidFill>
                <a:srgbClr val="000000"/>
              </a:solidFill>
              <a:latin typeface="Arial"/>
              <a:cs typeface="Arial"/>
            </a:rPr>
            <a:t>δ</a:t>
          </a:r>
          <a:r>
            <a:rPr lang="en-US" sz="1000" b="1" i="0" u="none" strike="noStrike" baseline="0">
              <a:solidFill>
                <a:srgbClr val="000000"/>
              </a:solidFill>
              <a:latin typeface="Arial"/>
              <a:cs typeface="Arial"/>
            </a:rPr>
            <a:t>x</a:t>
          </a:r>
          <a:r>
            <a:rPr lang="en-US" sz="1000" b="1" i="0" u="none" strike="noStrike" baseline="-25000">
              <a:solidFill>
                <a:srgbClr val="000000"/>
              </a:solidFill>
              <a:latin typeface="Arial"/>
              <a:cs typeface="Arial"/>
            </a:rPr>
            <a:t>N</a:t>
          </a:r>
          <a:r>
            <a:rPr lang="en-US" sz="1000" b="1" i="0" u="none" strike="noStrike" baseline="0">
              <a:solidFill>
                <a:srgbClr val="000000"/>
              </a:solidFill>
              <a:latin typeface="Arial"/>
              <a:cs typeface="Arial"/>
            </a:rPr>
            <a:t>)</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a:t>
          </a:r>
          <a:r>
            <a:rPr lang="el-GR" sz="1000" b="1" i="0" u="none" strike="noStrike" baseline="0">
              <a:solidFill>
                <a:srgbClr val="000000"/>
              </a:solidFill>
              <a:latin typeface="Arial"/>
              <a:cs typeface="Arial"/>
            </a:rPr>
            <a:t>σ</a:t>
          </a:r>
          <a:r>
            <a:rPr lang="en-US" sz="1000" b="1" i="0" u="none" strike="noStrike" baseline="-25000">
              <a:solidFill>
                <a:srgbClr val="000000"/>
              </a:solidFill>
              <a:latin typeface="Arial"/>
              <a:cs typeface="Arial"/>
            </a:rPr>
            <a:t>N</a:t>
          </a:r>
          <a:r>
            <a:rPr lang="en-US" sz="1000" b="1" i="0" u="none" strike="noStrike" baseline="30000">
              <a:solidFill>
                <a:srgbClr val="000000"/>
              </a:solidFill>
              <a:latin typeface="Arial"/>
              <a:cs typeface="Arial"/>
            </a:rPr>
            <a:t>2</a:t>
          </a:r>
        </a:p>
        <a:p>
          <a:pPr algn="l" rtl="0">
            <a:defRPr sz="1000"/>
          </a:pPr>
          <a:endParaRPr lang="en-US" sz="1000" b="1" i="0" u="none" strike="noStrike" baseline="3000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Which reduces to:</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Sigma</a:t>
          </a:r>
          <a:r>
            <a:rPr lang="en-US" sz="1000" b="1" i="0" u="none" strike="noStrike" baseline="-25000">
              <a:solidFill>
                <a:srgbClr val="000000"/>
              </a:solidFill>
              <a:latin typeface="Arial"/>
              <a:cs typeface="Arial"/>
            </a:rPr>
            <a:t>TOTAL</a:t>
          </a:r>
          <a:r>
            <a:rPr lang="en-US" sz="1000" b="1" i="0" u="none" strike="noStrike" baseline="0">
              <a:solidFill>
                <a:srgbClr val="000000"/>
              </a:solidFill>
              <a:latin typeface="Arial"/>
              <a:cs typeface="Arial"/>
            </a:rPr>
            <a:t> = √ ( </a:t>
          </a:r>
          <a:r>
            <a:rPr lang="el-GR" sz="1000" b="1" i="0" u="none" strike="noStrike" baseline="0">
              <a:solidFill>
                <a:srgbClr val="000000"/>
              </a:solidFill>
              <a:latin typeface="Arial"/>
              <a:cs typeface="Arial"/>
            </a:rPr>
            <a:t>σ</a:t>
          </a:r>
          <a:r>
            <a:rPr lang="el-GR" sz="1000" b="1" i="0" u="none" strike="noStrike" baseline="-25000">
              <a:solidFill>
                <a:srgbClr val="000000"/>
              </a:solidFill>
              <a:latin typeface="Arial"/>
              <a:cs typeface="Arial"/>
            </a:rPr>
            <a:t>1</a:t>
          </a:r>
          <a:r>
            <a:rPr lang="el-GR" sz="1000" b="1" i="0" u="none" strike="noStrike" baseline="30000">
              <a:solidFill>
                <a:srgbClr val="000000"/>
              </a:solidFill>
              <a:latin typeface="Arial"/>
              <a:cs typeface="Arial"/>
            </a:rPr>
            <a:t>2 </a:t>
          </a:r>
          <a:r>
            <a:rPr lang="el-GR" sz="1000" b="1" i="0" u="none" strike="noStrike" baseline="0">
              <a:solidFill>
                <a:srgbClr val="000000"/>
              </a:solidFill>
              <a:latin typeface="Arial"/>
              <a:cs typeface="Arial"/>
            </a:rPr>
            <a:t>+ σ</a:t>
          </a:r>
          <a:r>
            <a:rPr lang="el-GR" sz="1000" b="1" i="0" u="none" strike="noStrike" baseline="-25000">
              <a:solidFill>
                <a:srgbClr val="000000"/>
              </a:solidFill>
              <a:latin typeface="Arial"/>
              <a:cs typeface="Arial"/>
            </a:rPr>
            <a:t>2</a:t>
          </a:r>
          <a:r>
            <a:rPr lang="el-GR" sz="1000" b="1" i="0" u="none" strike="noStrike" baseline="30000">
              <a:solidFill>
                <a:srgbClr val="000000"/>
              </a:solidFill>
              <a:latin typeface="Arial"/>
              <a:cs typeface="Arial"/>
            </a:rPr>
            <a:t>2</a:t>
          </a:r>
          <a:r>
            <a:rPr lang="el-GR" sz="1000" b="1" i="0" u="none" strike="noStrike" baseline="0">
              <a:solidFill>
                <a:srgbClr val="000000"/>
              </a:solidFill>
              <a:latin typeface="Arial"/>
              <a:cs typeface="Arial"/>
            </a:rPr>
            <a:t> + … + σ</a:t>
          </a:r>
          <a:r>
            <a:rPr lang="en-US" sz="1000" b="1" i="0" u="none" strike="noStrike" baseline="-25000">
              <a:solidFill>
                <a:srgbClr val="000000"/>
              </a:solidFill>
              <a:latin typeface="Arial"/>
              <a:cs typeface="Arial"/>
            </a:rPr>
            <a:t>N</a:t>
          </a:r>
          <a:r>
            <a:rPr lang="en-US" sz="1000" b="1" i="0" u="none" strike="noStrike" baseline="30000">
              <a:solidFill>
                <a:srgbClr val="000000"/>
              </a:solidFill>
              <a:latin typeface="Arial"/>
              <a:cs typeface="Arial"/>
            </a:rPr>
            <a:t>2 </a:t>
          </a:r>
          <a:r>
            <a:rPr lang="en-US" sz="1000" b="1" i="0" u="none" strike="noStrike" baseline="0">
              <a:solidFill>
                <a:srgbClr val="000000"/>
              </a:solidFill>
              <a:latin typeface="Arial"/>
              <a:cs typeface="Arial"/>
            </a:rPr>
            <a: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is known as the </a:t>
          </a:r>
          <a:r>
            <a:rPr lang="en-US" sz="1000" b="1" i="0" u="sng" strike="noStrike" baseline="0">
              <a:solidFill>
                <a:srgbClr val="000000"/>
              </a:solidFill>
              <a:latin typeface="Arial"/>
              <a:cs typeface="Arial"/>
            </a:rPr>
            <a:t>Root Sum of Squares</a:t>
          </a:r>
          <a:r>
            <a:rPr lang="en-US" sz="1000" b="1" i="0" u="none" strike="noStrike" baseline="0">
              <a:solidFill>
                <a:srgbClr val="000000"/>
              </a:solidFill>
              <a:latin typeface="Arial"/>
              <a:cs typeface="Arial"/>
            </a:rPr>
            <a:t> method for linear coefficients.</a:t>
          </a:r>
        </a:p>
      </xdr:txBody>
    </xdr:sp>
    <xdr:clientData/>
  </xdr:twoCellAnchor>
  <xdr:twoCellAnchor>
    <xdr:from>
      <xdr:col>2</xdr:col>
      <xdr:colOff>9525</xdr:colOff>
      <xdr:row>118</xdr:row>
      <xdr:rowOff>57150</xdr:rowOff>
    </xdr:from>
    <xdr:to>
      <xdr:col>8</xdr:col>
      <xdr:colOff>28575</xdr:colOff>
      <xdr:row>122</xdr:row>
      <xdr:rowOff>114300</xdr:rowOff>
    </xdr:to>
    <xdr:sp macro="" textlink="">
      <xdr:nvSpPr>
        <xdr:cNvPr id="4105" name="Text Box 9">
          <a:extLst>
            <a:ext uri="{FF2B5EF4-FFF2-40B4-BE49-F238E27FC236}">
              <a16:creationId xmlns:a16="http://schemas.microsoft.com/office/drawing/2014/main" id="{00000000-0008-0000-0300-000009100000}"/>
            </a:ext>
          </a:extLst>
        </xdr:cNvPr>
        <xdr:cNvSpPr txBox="1">
          <a:spLocks noChangeArrowheads="1"/>
        </xdr:cNvSpPr>
      </xdr:nvSpPr>
      <xdr:spPr bwMode="auto">
        <a:xfrm>
          <a:off x="1019175" y="19478625"/>
          <a:ext cx="4448175" cy="704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MY PROCESS</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Enter your process: means, upper and lower specification limits for up to 4 variables in the table below to calculate defects per million opportunities.</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editAs="oneCell">
    <xdr:from>
      <xdr:col>1</xdr:col>
      <xdr:colOff>266700</xdr:colOff>
      <xdr:row>51</xdr:row>
      <xdr:rowOff>133350</xdr:rowOff>
    </xdr:from>
    <xdr:to>
      <xdr:col>7</xdr:col>
      <xdr:colOff>142875</xdr:colOff>
      <xdr:row>70</xdr:row>
      <xdr:rowOff>76200</xdr:rowOff>
    </xdr:to>
    <xdr:pic>
      <xdr:nvPicPr>
        <xdr:cNvPr id="4309" name="Picture 11" descr="RESPONCE-SURFACE">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467725"/>
          <a:ext cx="42100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438150</xdr:colOff>
      <xdr:row>3</xdr:row>
      <xdr:rowOff>104775</xdr:rowOff>
    </xdr:from>
    <xdr:to>
      <xdr:col>7</xdr:col>
      <xdr:colOff>571500</xdr:colOff>
      <xdr:row>22</xdr:row>
      <xdr:rowOff>38100</xdr:rowOff>
    </xdr:to>
    <xdr:pic>
      <xdr:nvPicPr>
        <xdr:cNvPr id="4310" name="Picture 12" descr="PROCESS-FLOW-DIAGRAM">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666750"/>
          <a:ext cx="496252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161</xdr:row>
      <xdr:rowOff>142875</xdr:rowOff>
    </xdr:from>
    <xdr:to>
      <xdr:col>8</xdr:col>
      <xdr:colOff>428625</xdr:colOff>
      <xdr:row>199</xdr:row>
      <xdr:rowOff>104775</xdr:rowOff>
    </xdr:to>
    <xdr:graphicFrame macro="">
      <xdr:nvGraphicFramePr>
        <xdr:cNvPr id="4311" name="Chart 15">
          <a:extLst>
            <a:ext uri="{FF2B5EF4-FFF2-40B4-BE49-F238E27FC236}">
              <a16:creationId xmlns:a16="http://schemas.microsoft.com/office/drawing/2014/main" id="{00000000-0008-0000-0300-0000D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381000</xdr:colOff>
      <xdr:row>184</xdr:row>
      <xdr:rowOff>47625</xdr:rowOff>
    </xdr:from>
    <xdr:to>
      <xdr:col>8</xdr:col>
      <xdr:colOff>238125</xdr:colOff>
      <xdr:row>198</xdr:row>
      <xdr:rowOff>9525</xdr:rowOff>
    </xdr:to>
    <xdr:sp macro="" textlink="">
      <xdr:nvSpPr>
        <xdr:cNvPr id="4112" name="Text Box 16">
          <a:extLst>
            <a:ext uri="{FF2B5EF4-FFF2-40B4-BE49-F238E27FC236}">
              <a16:creationId xmlns:a16="http://schemas.microsoft.com/office/drawing/2014/main" id="{00000000-0008-0000-0300-000010100000}"/>
            </a:ext>
          </a:extLst>
        </xdr:cNvPr>
        <xdr:cNvSpPr txBox="1">
          <a:spLocks noChangeArrowheads="1"/>
        </xdr:cNvSpPr>
      </xdr:nvSpPr>
      <xdr:spPr bwMode="auto">
        <a:xfrm>
          <a:off x="381000" y="30489525"/>
          <a:ext cx="5295900"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PROCESS RESPONSE SURFACE</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Three variables: Pressure, Temperature, and Flow are plotted on the 3-D surface above. It can be used to analyse variable sensitivities and optimize a process.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1. Sensitivity </a:t>
          </a:r>
          <a:r>
            <a:rPr lang="en-US" sz="1000" b="0" i="0" u="none" strike="noStrike" baseline="0">
              <a:solidFill>
                <a:srgbClr val="000000"/>
              </a:solidFill>
              <a:latin typeface="Arial"/>
              <a:cs typeface="Arial"/>
            </a:rPr>
            <a:t>is a measure of the steepness of the response surface in the: Temperature VS Pressure and the Flow VS Pressure planes.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2. Maxima and Minima </a:t>
          </a:r>
          <a:r>
            <a:rPr lang="en-US" sz="1000" b="0" i="0" u="none" strike="noStrike" baseline="0">
              <a:solidFill>
                <a:srgbClr val="000000"/>
              </a:solidFill>
              <a:latin typeface="Arial"/>
              <a:cs typeface="Arial"/>
            </a:rPr>
            <a:t>are presented clearly in the graphically format. </a:t>
          </a:r>
        </a:p>
        <a:p>
          <a:pPr algn="l" rtl="0">
            <a:lnSpc>
              <a:spcPts val="1100"/>
            </a:lnSpc>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crate a new 3-D surface plot: Change the values in the table of variables below to those in your process.</a:t>
          </a:r>
        </a:p>
        <a:p>
          <a:pPr algn="l" rtl="0">
            <a:defRPr sz="1000"/>
          </a:pPr>
          <a:r>
            <a:rPr lang="en-US" sz="1000" b="0" i="0" u="none" strike="noStrike" baseline="0">
              <a:solidFill>
                <a:srgbClr val="000000"/>
              </a:solidFill>
              <a:latin typeface="Arial"/>
              <a:cs typeface="Arial"/>
            </a:rPr>
            <a:t>or select:</a:t>
          </a:r>
          <a:r>
            <a:rPr lang="en-US" sz="1000" b="1" i="0" u="none" strike="noStrike" baseline="0">
              <a:solidFill>
                <a:srgbClr val="000000"/>
              </a:solidFill>
              <a:latin typeface="Arial"/>
              <a:cs typeface="Arial"/>
            </a:rPr>
            <a:t> The new values in the table below  &gt; Chart Wizard &gt; Surface.</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219075</xdr:colOff>
      <xdr:row>213</xdr:row>
      <xdr:rowOff>142875</xdr:rowOff>
    </xdr:from>
    <xdr:to>
      <xdr:col>8</xdr:col>
      <xdr:colOff>428625</xdr:colOff>
      <xdr:row>251</xdr:row>
      <xdr:rowOff>104775</xdr:rowOff>
    </xdr:to>
    <xdr:graphicFrame macro="">
      <xdr:nvGraphicFramePr>
        <xdr:cNvPr id="4313" name="Chart 17">
          <a:extLst>
            <a:ext uri="{FF2B5EF4-FFF2-40B4-BE49-F238E27FC236}">
              <a16:creationId xmlns:a16="http://schemas.microsoft.com/office/drawing/2014/main" id="{00000000-0008-0000-0300-0000D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236</xdr:row>
      <xdr:rowOff>47625</xdr:rowOff>
    </xdr:from>
    <xdr:to>
      <xdr:col>8</xdr:col>
      <xdr:colOff>238125</xdr:colOff>
      <xdr:row>250</xdr:row>
      <xdr:rowOff>9525</xdr:rowOff>
    </xdr:to>
    <xdr:sp macro="" textlink="">
      <xdr:nvSpPr>
        <xdr:cNvPr id="4114" name="Text Box 18">
          <a:extLst>
            <a:ext uri="{FF2B5EF4-FFF2-40B4-BE49-F238E27FC236}">
              <a16:creationId xmlns:a16="http://schemas.microsoft.com/office/drawing/2014/main" id="{00000000-0008-0000-0300-000012100000}"/>
            </a:ext>
          </a:extLst>
        </xdr:cNvPr>
        <xdr:cNvSpPr txBox="1">
          <a:spLocks noChangeArrowheads="1"/>
        </xdr:cNvSpPr>
      </xdr:nvSpPr>
      <xdr:spPr bwMode="auto">
        <a:xfrm>
          <a:off x="381000" y="38947725"/>
          <a:ext cx="5295900"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NEW PROCESS RESPONSE SURFACE</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30</xdr:row>
      <xdr:rowOff>9525</xdr:rowOff>
    </xdr:from>
    <xdr:to>
      <xdr:col>7</xdr:col>
      <xdr:colOff>0</xdr:colOff>
      <xdr:row>49</xdr:row>
      <xdr:rowOff>76200</xdr:rowOff>
    </xdr:to>
    <xdr:sp macro="" textlink="">
      <xdr:nvSpPr>
        <xdr:cNvPr id="5121" name="Text Box 1">
          <a:extLst>
            <a:ext uri="{FF2B5EF4-FFF2-40B4-BE49-F238E27FC236}">
              <a16:creationId xmlns:a16="http://schemas.microsoft.com/office/drawing/2014/main" id="{00000000-0008-0000-0400-000001140000}"/>
            </a:ext>
          </a:extLst>
        </xdr:cNvPr>
        <xdr:cNvSpPr txBox="1">
          <a:spLocks noChangeArrowheads="1"/>
        </xdr:cNvSpPr>
      </xdr:nvSpPr>
      <xdr:spPr bwMode="auto">
        <a:xfrm>
          <a:off x="523875" y="4943475"/>
          <a:ext cx="4572000" cy="3143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PRODUCT DESIGN</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project engineer began the bevel gearbox design above, with a specification:</a:t>
          </a:r>
        </a:p>
        <a:p>
          <a:pPr algn="l" rtl="0">
            <a:defRPr sz="1000"/>
          </a:pPr>
          <a:r>
            <a:rPr lang="en-US" sz="1000" b="0" i="0" u="none" strike="noStrike" baseline="0">
              <a:solidFill>
                <a:srgbClr val="000000"/>
              </a:solidFill>
              <a:latin typeface="Arial"/>
              <a:cs typeface="Arial"/>
            </a:rPr>
            <a:t>1. Make a CAD drawing of a 90 degree bevel gearbox.</a:t>
          </a:r>
        </a:p>
        <a:p>
          <a:pPr algn="l" rtl="0">
            <a:defRPr sz="1000"/>
          </a:pPr>
          <a:r>
            <a:rPr lang="en-US" sz="1000" b="0" i="0" u="none" strike="noStrike" baseline="0">
              <a:solidFill>
                <a:srgbClr val="000000"/>
              </a:solidFill>
              <a:latin typeface="Arial"/>
              <a:cs typeface="Arial"/>
            </a:rPr>
            <a:t>2. Bevel gears:  25 Teeth, 20 Deg. 2.500 Pitch Diameter.</a:t>
          </a:r>
        </a:p>
        <a:p>
          <a:pPr algn="l" rtl="0">
            <a:defRPr sz="1000"/>
          </a:pPr>
          <a:r>
            <a:rPr lang="en-US" sz="1000" b="0" i="0" u="none" strike="noStrike" baseline="0">
              <a:solidFill>
                <a:srgbClr val="000000"/>
              </a:solidFill>
              <a:latin typeface="Arial"/>
              <a:cs typeface="Arial"/>
            </a:rPr>
            <a:t>3. Nominal shaft size: 1.000 inches, material  AISI 304 stainless steel.</a:t>
          </a:r>
        </a:p>
        <a:p>
          <a:pPr algn="l" rtl="0">
            <a:defRPr sz="1000"/>
          </a:pPr>
          <a:r>
            <a:rPr lang="en-US" sz="1000" b="0" i="0" u="none" strike="noStrike" baseline="0">
              <a:solidFill>
                <a:srgbClr val="000000"/>
              </a:solidFill>
              <a:latin typeface="Arial"/>
              <a:cs typeface="Arial"/>
            </a:rPr>
            <a:t>4. Ball bearings: 1.000 shaft size, deep groove, 440 lb static, 25,000 rpm.</a:t>
          </a:r>
        </a:p>
        <a:p>
          <a:pPr algn="l" rtl="0">
            <a:defRPr sz="1000"/>
          </a:pPr>
          <a:r>
            <a:rPr lang="en-US" sz="1000" b="0" i="0" u="none" strike="noStrike" baseline="0">
              <a:solidFill>
                <a:srgbClr val="000000"/>
              </a:solidFill>
              <a:latin typeface="Arial"/>
              <a:cs typeface="Arial"/>
            </a:rPr>
            <a:t>5. Shaft seals and grease lubrication.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design leader made a simple </a:t>
          </a:r>
          <a:r>
            <a:rPr lang="en-US" sz="1000" b="0" i="0" u="sng" strike="noStrike" baseline="0">
              <a:solidFill>
                <a:srgbClr val="000000"/>
              </a:solidFill>
              <a:latin typeface="Arial"/>
              <a:cs typeface="Arial"/>
            </a:rPr>
            <a:t>concept sketch</a:t>
          </a:r>
          <a:r>
            <a:rPr lang="en-US" sz="1000" b="0" i="0" u="none" strike="noStrike" baseline="0">
              <a:solidFill>
                <a:srgbClr val="000000"/>
              </a:solidFill>
              <a:latin typeface="Arial"/>
              <a:cs typeface="Arial"/>
            </a:rPr>
            <a:t> showing basic components: two bevel gears in mesh, each mounted on a shaft and the assembly surrounded by a shell. More features were added in the </a:t>
          </a:r>
          <a:r>
            <a:rPr lang="en-US" sz="1000" b="0" i="0" u="sng" strike="noStrike" baseline="0">
              <a:solidFill>
                <a:srgbClr val="000000"/>
              </a:solidFill>
              <a:latin typeface="Arial"/>
              <a:cs typeface="Arial"/>
            </a:rPr>
            <a:t>function diagram</a:t>
          </a:r>
          <a:r>
            <a:rPr lang="en-US" sz="1000" b="0" i="0" u="none" strike="noStrike" baseline="0">
              <a:solidFill>
                <a:srgbClr val="000000"/>
              </a:solidFill>
              <a:latin typeface="Arial"/>
              <a:cs typeface="Arial"/>
            </a:rPr>
            <a:t>. Bearings, bearing housings, and cover flanges defined the design more completely.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Next the design leader or CAD operator developed the complete bevel gearbox assembly drawing below, by following the engineer's specification and referring to component vendor data.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Finally, detail dimensioned drawings were made of each component.</a:t>
          </a:r>
        </a:p>
      </xdr:txBody>
    </xdr:sp>
    <xdr:clientData/>
  </xdr:twoCellAnchor>
  <xdr:twoCellAnchor editAs="oneCell">
    <xdr:from>
      <xdr:col>0</xdr:col>
      <xdr:colOff>600075</xdr:colOff>
      <xdr:row>3</xdr:row>
      <xdr:rowOff>76200</xdr:rowOff>
    </xdr:from>
    <xdr:to>
      <xdr:col>6</xdr:col>
      <xdr:colOff>257175</xdr:colOff>
      <xdr:row>29</xdr:row>
      <xdr:rowOff>104775</xdr:rowOff>
    </xdr:to>
    <xdr:pic>
      <xdr:nvPicPr>
        <xdr:cNvPr id="5332" name="Picture 2" descr="CONCEPT-ASSY-DWG-11-07">
          <a:extLst>
            <a:ext uri="{FF2B5EF4-FFF2-40B4-BE49-F238E27FC236}">
              <a16:creationId xmlns:a16="http://schemas.microsoft.com/office/drawing/2014/main" id="{00000000-0008-0000-04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638175"/>
          <a:ext cx="4219575" cy="423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52</xdr:row>
      <xdr:rowOff>0</xdr:rowOff>
    </xdr:from>
    <xdr:to>
      <xdr:col>7</xdr:col>
      <xdr:colOff>381000</xdr:colOff>
      <xdr:row>74</xdr:row>
      <xdr:rowOff>9525</xdr:rowOff>
    </xdr:to>
    <xdr:pic>
      <xdr:nvPicPr>
        <xdr:cNvPr id="5333" name="Picture 3" descr="GEARBOX-ASSY">
          <a:extLst>
            <a:ext uri="{FF2B5EF4-FFF2-40B4-BE49-F238E27FC236}">
              <a16:creationId xmlns:a16="http://schemas.microsoft.com/office/drawing/2014/main" id="{00000000-0008-0000-04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96300"/>
          <a:ext cx="5362575" cy="357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75</xdr:row>
      <xdr:rowOff>38100</xdr:rowOff>
    </xdr:from>
    <xdr:to>
      <xdr:col>7</xdr:col>
      <xdr:colOff>285750</xdr:colOff>
      <xdr:row>99</xdr:row>
      <xdr:rowOff>142875</xdr:rowOff>
    </xdr:to>
    <xdr:sp macro="" textlink="">
      <xdr:nvSpPr>
        <xdr:cNvPr id="5124" name="Text Box 4">
          <a:extLst>
            <a:ext uri="{FF2B5EF4-FFF2-40B4-BE49-F238E27FC236}">
              <a16:creationId xmlns:a16="http://schemas.microsoft.com/office/drawing/2014/main" id="{00000000-0008-0000-0400-000004140000}"/>
            </a:ext>
          </a:extLst>
        </xdr:cNvPr>
        <xdr:cNvSpPr txBox="1">
          <a:spLocks noChangeArrowheads="1"/>
        </xdr:cNvSpPr>
      </xdr:nvSpPr>
      <xdr:spPr bwMode="auto">
        <a:xfrm>
          <a:off x="257175" y="12258675"/>
          <a:ext cx="5124450" cy="399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 </a:t>
          </a:r>
          <a:r>
            <a:rPr lang="en-US" sz="1000" b="1" i="0" u="sng" strike="noStrike" baseline="0">
              <a:solidFill>
                <a:srgbClr val="000000"/>
              </a:solidFill>
              <a:latin typeface="Arial"/>
              <a:cs typeface="Arial"/>
            </a:rPr>
            <a:t>BEVEL GEARBOX BILL OF MATERIALS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ITEM    QTY         DESCRIPTION                               MATERIAL                           </a:t>
          </a: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1            2           SHAFT                                           1.000” DIA  304 STN STEEL</a:t>
          </a:r>
        </a:p>
        <a:p>
          <a:pPr algn="l" rtl="0">
            <a:defRPr sz="1000"/>
          </a:pPr>
          <a:r>
            <a:rPr lang="en-US" sz="1000" b="0" i="0" u="sng" strike="noStrike" baseline="0">
              <a:solidFill>
                <a:srgbClr val="000000"/>
              </a:solidFill>
              <a:latin typeface="Arial"/>
              <a:cs typeface="Arial"/>
            </a:rPr>
            <a:t>2            4           BALL BEARING                               SK6205 STN STEEL</a:t>
          </a:r>
        </a:p>
        <a:p>
          <a:pPr algn="l" rtl="0">
            <a:defRPr sz="1000"/>
          </a:pPr>
          <a:r>
            <a:rPr lang="en-US" sz="1000" b="0" i="0" u="sng" strike="noStrike" baseline="0">
              <a:solidFill>
                <a:srgbClr val="000000"/>
              </a:solidFill>
              <a:latin typeface="Arial"/>
              <a:cs typeface="Arial"/>
            </a:rPr>
            <a:t>3            2           BEVEL GEAR                                 25 TEETH, 20 DEG. 2.500 PD                             </a:t>
          </a:r>
        </a:p>
        <a:p>
          <a:pPr algn="l" rtl="0">
            <a:defRPr sz="1000"/>
          </a:pPr>
          <a:r>
            <a:rPr lang="en-US" sz="1000" b="0" i="0" u="sng" strike="noStrike" baseline="0">
              <a:solidFill>
                <a:srgbClr val="000000"/>
              </a:solidFill>
              <a:latin typeface="Arial"/>
              <a:cs typeface="Arial"/>
            </a:rPr>
            <a:t>4            2           INTERNAL RETAINING RING            97633A380</a:t>
          </a:r>
        </a:p>
        <a:p>
          <a:pPr algn="l" rtl="0">
            <a:defRPr sz="1000"/>
          </a:pPr>
          <a:r>
            <a:rPr lang="en-US" sz="1000" b="0" i="0" u="sng" strike="noStrike" baseline="0">
              <a:solidFill>
                <a:srgbClr val="000000"/>
              </a:solidFill>
              <a:latin typeface="Arial"/>
              <a:cs typeface="Arial"/>
            </a:rPr>
            <a:t>5            2           OIL SEAL                                        S42077-8</a:t>
          </a:r>
        </a:p>
        <a:p>
          <a:pPr algn="l" rtl="0">
            <a:defRPr sz="1000"/>
          </a:pPr>
          <a:r>
            <a:rPr lang="en-US" sz="1000" b="0" i="0" u="sng" strike="noStrike" baseline="0">
              <a:solidFill>
                <a:srgbClr val="000000"/>
              </a:solidFill>
              <a:latin typeface="Arial"/>
              <a:cs typeface="Arial"/>
            </a:rPr>
            <a:t>6            2           END CAP                                       M-200786</a:t>
          </a:r>
        </a:p>
        <a:p>
          <a:pPr algn="l" rtl="0">
            <a:defRPr sz="1000"/>
          </a:pPr>
          <a:r>
            <a:rPr lang="en-US" sz="1000" b="0" i="0" u="sng" strike="noStrike" baseline="0">
              <a:solidFill>
                <a:srgbClr val="000000"/>
              </a:solidFill>
              <a:latin typeface="Arial"/>
              <a:cs typeface="Arial"/>
            </a:rPr>
            <a:t>7            2           BEARING HOUSING                       2024 ALUMINUM</a:t>
          </a:r>
        </a:p>
        <a:p>
          <a:pPr algn="l" rtl="0">
            <a:defRPr sz="1000"/>
          </a:pPr>
          <a:r>
            <a:rPr lang="en-US" sz="1000" b="0" i="0" u="sng" strike="noStrike" baseline="0">
              <a:solidFill>
                <a:srgbClr val="000000"/>
              </a:solidFill>
              <a:latin typeface="Arial"/>
              <a:cs typeface="Arial"/>
            </a:rPr>
            <a:t>8          18           MACHINE SCREW                          W-000500-SH</a:t>
          </a:r>
        </a:p>
        <a:p>
          <a:pPr algn="l" rtl="0">
            <a:defRPr sz="1000"/>
          </a:pPr>
          <a:r>
            <a:rPr lang="en-US" sz="1000" b="0" i="0" u="sng" strike="noStrike" baseline="0">
              <a:solidFill>
                <a:srgbClr val="000000"/>
              </a:solidFill>
              <a:latin typeface="Arial"/>
              <a:cs typeface="Arial"/>
            </a:rPr>
            <a:t>9            2           GEARBOX                                      SCH 40 STAINLESS STEEL PIPE </a:t>
          </a:r>
        </a:p>
        <a:p>
          <a:pPr algn="l" rtl="0">
            <a:defRPr sz="1000"/>
          </a:pPr>
          <a:r>
            <a:rPr lang="en-US" sz="1000" b="0" i="0" u="sng" strike="noStrike" baseline="0">
              <a:solidFill>
                <a:srgbClr val="000000"/>
              </a:solidFill>
              <a:latin typeface="Arial"/>
              <a:cs typeface="Arial"/>
            </a:rPr>
            <a:t>10          2           COLLAR                                         STEEL</a:t>
          </a:r>
        </a:p>
        <a:p>
          <a:pPr algn="l" rtl="0">
            <a:defRPr sz="1000"/>
          </a:pPr>
          <a:r>
            <a:rPr lang="en-US" sz="1000" b="0" i="0" u="sng" strike="noStrike" baseline="0">
              <a:solidFill>
                <a:srgbClr val="000000"/>
              </a:solidFill>
              <a:latin typeface="Arial"/>
              <a:cs typeface="Arial"/>
            </a:rPr>
            <a:t>11          2           RETAINER                                      STEEL</a:t>
          </a:r>
        </a:p>
        <a:p>
          <a:pPr algn="l" rtl="0">
            <a:defRPr sz="1000"/>
          </a:pPr>
          <a:r>
            <a:rPr lang="en-US" sz="1000" b="0" i="0" u="sng" strike="noStrike" baseline="0">
              <a:solidFill>
                <a:srgbClr val="000000"/>
              </a:solidFill>
              <a:latin typeface="Arial"/>
              <a:cs typeface="Arial"/>
            </a:rPr>
            <a:t>12          2           SQUARE KEY                                 99374A130</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INTERACTION BETWEEN PRODUCT COMPONENTS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product designer understands that components of a product operate successfully if they:</a:t>
          </a:r>
        </a:p>
        <a:p>
          <a:pPr algn="l" rtl="0">
            <a:defRPr sz="1000"/>
          </a:pPr>
          <a:r>
            <a:rPr lang="en-US" sz="1000" b="1" i="0" u="none" strike="noStrike" baseline="0">
              <a:solidFill>
                <a:srgbClr val="000000"/>
              </a:solidFill>
              <a:latin typeface="Arial"/>
              <a:cs typeface="Arial"/>
            </a:rPr>
            <a:t>a. Fit</a:t>
          </a:r>
          <a:r>
            <a:rPr lang="en-US" sz="1000" b="0" i="0" u="none" strike="noStrike" baseline="0">
              <a:solidFill>
                <a:srgbClr val="000000"/>
              </a:solidFill>
              <a:latin typeface="Arial"/>
              <a:cs typeface="Arial"/>
            </a:rPr>
            <a:t> together, running, sliding, clearance or close location or tight force interference.</a:t>
          </a:r>
        </a:p>
        <a:p>
          <a:pPr algn="l" rtl="0">
            <a:defRPr sz="1000"/>
          </a:pPr>
          <a:r>
            <a:rPr lang="en-US" sz="1000" b="1" i="0" u="none" strike="noStrike" baseline="0">
              <a:solidFill>
                <a:srgbClr val="000000"/>
              </a:solidFill>
              <a:latin typeface="Arial"/>
              <a:cs typeface="Arial"/>
            </a:rPr>
            <a:t>b.</a:t>
          </a:r>
          <a:r>
            <a:rPr lang="en-US" sz="1000" b="0" i="0" u="none" strike="noStrike" baseline="0">
              <a:solidFill>
                <a:srgbClr val="000000"/>
              </a:solidFill>
              <a:latin typeface="Arial"/>
              <a:cs typeface="Arial"/>
            </a:rPr>
            <a:t> Have the correct </a:t>
          </a:r>
          <a:r>
            <a:rPr lang="en-US" sz="1000" b="1" i="0" u="none" strike="noStrike" baseline="0">
              <a:solidFill>
                <a:srgbClr val="000000"/>
              </a:solidFill>
              <a:latin typeface="Arial"/>
              <a:cs typeface="Arial"/>
            </a:rPr>
            <a:t>Form</a:t>
          </a:r>
          <a:r>
            <a:rPr lang="en-US" sz="1000" b="0" i="0" u="none" strike="noStrike" baseline="0">
              <a:solidFill>
                <a:srgbClr val="000000"/>
              </a:solidFill>
              <a:latin typeface="Arial"/>
              <a:cs typeface="Arial"/>
            </a:rPr>
            <a:t>: straight, flat, or curved shapes and surface finish.</a:t>
          </a:r>
        </a:p>
        <a:p>
          <a:pPr algn="l" rtl="0">
            <a:defRPr sz="1000"/>
          </a:pPr>
          <a:r>
            <a:rPr lang="en-US" sz="1000" b="1" i="0" u="none" strike="noStrike" baseline="0">
              <a:solidFill>
                <a:srgbClr val="000000"/>
              </a:solidFill>
              <a:latin typeface="Arial"/>
              <a:cs typeface="Arial"/>
            </a:rPr>
            <a:t>c.</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Function</a:t>
          </a:r>
          <a:r>
            <a:rPr lang="en-US" sz="1000" b="0" i="0" u="none" strike="noStrike" baseline="0">
              <a:solidFill>
                <a:srgbClr val="000000"/>
              </a:solidFill>
              <a:latin typeface="Arial"/>
              <a:cs typeface="Arial"/>
            </a:rPr>
            <a:t> together interactively and continuously under: static, dynamic loads, and temperatures for the warranty life.</a:t>
          </a:r>
        </a:p>
      </xdr:txBody>
    </xdr:sp>
    <xdr:clientData/>
  </xdr:twoCellAnchor>
  <xdr:twoCellAnchor>
    <xdr:from>
      <xdr:col>0</xdr:col>
      <xdr:colOff>257175</xdr:colOff>
      <xdr:row>103</xdr:row>
      <xdr:rowOff>38100</xdr:rowOff>
    </xdr:from>
    <xdr:to>
      <xdr:col>7</xdr:col>
      <xdr:colOff>257175</xdr:colOff>
      <xdr:row>119</xdr:row>
      <xdr:rowOff>123825</xdr:rowOff>
    </xdr:to>
    <xdr:sp macro="" textlink="">
      <xdr:nvSpPr>
        <xdr:cNvPr id="5126" name="Text Box 6">
          <a:extLst>
            <a:ext uri="{FF2B5EF4-FFF2-40B4-BE49-F238E27FC236}">
              <a16:creationId xmlns:a16="http://schemas.microsoft.com/office/drawing/2014/main" id="{00000000-0008-0000-0400-000006140000}"/>
            </a:ext>
          </a:extLst>
        </xdr:cNvPr>
        <xdr:cNvSpPr txBox="1">
          <a:spLocks noChangeArrowheads="1"/>
        </xdr:cNvSpPr>
      </xdr:nvSpPr>
      <xdr:spPr bwMode="auto">
        <a:xfrm>
          <a:off x="257175" y="16792575"/>
          <a:ext cx="5095875" cy="2676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INTERACTIONS (</a:t>
          </a:r>
          <a:r>
            <a:rPr lang="en-US" sz="1000" b="1" i="0" u="none" strike="noStrike" baseline="0">
              <a:solidFill>
                <a:srgbClr val="FF0000"/>
              </a:solidFill>
              <a:latin typeface="Arial"/>
              <a:cs typeface="Arial"/>
            </a:rPr>
            <a:t>red</a:t>
          </a:r>
          <a:r>
            <a:rPr lang="en-US" sz="1000" b="1" i="0" u="none" strike="noStrike" baseline="0">
              <a:solidFill>
                <a:srgbClr val="000000"/>
              </a:solidFill>
              <a:latin typeface="Arial"/>
              <a:cs typeface="Arial"/>
            </a:rPr>
            <a:t>) BETWEEN GEARBOX COMPONENTS</a:t>
          </a:r>
        </a:p>
        <a:p>
          <a:pPr algn="l" rtl="0">
            <a:defRPr sz="1000"/>
          </a:pPr>
          <a:r>
            <a:rPr lang="en-US" sz="1000" b="0" i="0" u="none" strike="noStrike" baseline="0">
              <a:solidFill>
                <a:srgbClr val="000000"/>
              </a:solidFill>
              <a:latin typeface="Arial"/>
              <a:cs typeface="Arial"/>
            </a:rPr>
            <a:t>The components of the bevel gearbox are designed to: fit, form, and  function together:  </a:t>
          </a:r>
        </a:p>
        <a:p>
          <a:pPr algn="l" rtl="0">
            <a:defRPr sz="1000"/>
          </a:pPr>
          <a:r>
            <a:rPr lang="en-US" sz="1000" b="0" i="0" u="none" strike="noStrike" baseline="0">
              <a:solidFill>
                <a:srgbClr val="000000"/>
              </a:solidFill>
              <a:latin typeface="Arial"/>
              <a:cs typeface="Arial"/>
            </a:rPr>
            <a:t>1. Bevel gear (3) is </a:t>
          </a:r>
          <a:r>
            <a:rPr lang="en-US" sz="1000" b="1" i="0" u="none" strike="noStrike" baseline="0">
              <a:solidFill>
                <a:srgbClr val="FF0000"/>
              </a:solidFill>
              <a:latin typeface="Arial"/>
              <a:cs typeface="Arial"/>
            </a:rPr>
            <a:t>prevented from rotating</a:t>
          </a:r>
          <a:r>
            <a:rPr lang="en-US" sz="1000" b="0" i="0" u="none" strike="noStrike" baseline="0">
              <a:solidFill>
                <a:srgbClr val="000000"/>
              </a:solidFill>
              <a:latin typeface="Arial"/>
              <a:cs typeface="Arial"/>
            </a:rPr>
            <a:t> on shaft (1) by key (12) above. </a:t>
          </a:r>
        </a:p>
        <a:p>
          <a:pPr algn="l" rtl="0">
            <a:defRPr sz="1000"/>
          </a:pPr>
          <a:r>
            <a:rPr lang="en-US" sz="1000" b="0" i="0" u="none" strike="noStrike" baseline="0">
              <a:solidFill>
                <a:srgbClr val="000000"/>
              </a:solidFill>
              <a:latin typeface="Arial"/>
              <a:cs typeface="Arial"/>
            </a:rPr>
            <a:t>2. Key (12) is </a:t>
          </a:r>
          <a:r>
            <a:rPr lang="en-US" sz="1000" b="1" i="0" u="none" strike="noStrike" baseline="0">
              <a:solidFill>
                <a:srgbClr val="FF0000"/>
              </a:solidFill>
              <a:latin typeface="Arial"/>
              <a:cs typeface="Arial"/>
            </a:rPr>
            <a:t>held in place</a:t>
          </a:r>
          <a:r>
            <a:rPr lang="en-US" sz="1000" b="0" i="0" u="none" strike="noStrike" baseline="0">
              <a:solidFill>
                <a:srgbClr val="000000"/>
              </a:solidFill>
              <a:latin typeface="Arial"/>
              <a:cs typeface="Arial"/>
            </a:rPr>
            <a:t> by the grub screw supplied with the bevel gear (3).</a:t>
          </a:r>
        </a:p>
        <a:p>
          <a:pPr algn="l" rtl="0">
            <a:defRPr sz="1000"/>
          </a:pPr>
          <a:r>
            <a:rPr lang="en-US" sz="1000" b="0" i="0" u="none" strike="noStrike" baseline="0">
              <a:solidFill>
                <a:srgbClr val="000000"/>
              </a:solidFill>
              <a:latin typeface="Arial"/>
              <a:cs typeface="Arial"/>
            </a:rPr>
            <a:t>3. Shaft (1) is </a:t>
          </a:r>
          <a:r>
            <a:rPr lang="en-US" sz="1000" b="1" i="0" u="none" strike="noStrike" baseline="0">
              <a:solidFill>
                <a:srgbClr val="FF0000"/>
              </a:solidFill>
              <a:latin typeface="Arial"/>
              <a:cs typeface="Arial"/>
            </a:rPr>
            <a:t>free to rotate</a:t>
          </a:r>
          <a:r>
            <a:rPr lang="en-US" sz="1000" b="0" i="0" u="none" strike="noStrike" baseline="0">
              <a:solidFill>
                <a:srgbClr val="000000"/>
              </a:solidFill>
              <a:latin typeface="Arial"/>
              <a:cs typeface="Arial"/>
            </a:rPr>
            <a:t> while </a:t>
          </a:r>
          <a:r>
            <a:rPr lang="en-US" sz="1000" b="1" i="0" u="none" strike="noStrike" baseline="0">
              <a:solidFill>
                <a:srgbClr val="FF0000"/>
              </a:solidFill>
              <a:latin typeface="Arial"/>
              <a:cs typeface="Arial"/>
            </a:rPr>
            <a:t>supported</a:t>
          </a:r>
          <a:r>
            <a:rPr lang="en-US" sz="1000" b="0" i="0" u="none" strike="noStrike" baseline="0">
              <a:solidFill>
                <a:srgbClr val="000000"/>
              </a:solidFill>
              <a:latin typeface="Arial"/>
              <a:cs typeface="Arial"/>
            </a:rPr>
            <a:t> in two ball bearings (2).</a:t>
          </a:r>
        </a:p>
        <a:p>
          <a:pPr algn="l" rtl="0">
            <a:defRPr sz="1000"/>
          </a:pPr>
          <a:r>
            <a:rPr lang="en-US" sz="1000" b="0" i="0" u="none" strike="noStrike" baseline="0">
              <a:solidFill>
                <a:srgbClr val="000000"/>
              </a:solidFill>
              <a:latin typeface="Arial"/>
              <a:cs typeface="Arial"/>
            </a:rPr>
            <a:t>4. Bevel gear (3) is </a:t>
          </a:r>
          <a:r>
            <a:rPr lang="en-US" sz="1000" b="1" i="0" u="none" strike="noStrike" baseline="0">
              <a:solidFill>
                <a:srgbClr val="FF0000"/>
              </a:solidFill>
              <a:latin typeface="Arial"/>
              <a:cs typeface="Arial"/>
            </a:rPr>
            <a:t>prevented from separating</a:t>
          </a:r>
          <a:r>
            <a:rPr lang="en-US" sz="1000" b="0" i="0" u="none" strike="noStrike" baseline="0">
              <a:solidFill>
                <a:srgbClr val="000000"/>
              </a:solidFill>
              <a:latin typeface="Arial"/>
              <a:cs typeface="Arial"/>
            </a:rPr>
            <a:t> from shaft (1) by retainer (11) and screw (8).</a:t>
          </a:r>
        </a:p>
        <a:p>
          <a:pPr algn="l" rtl="0">
            <a:defRPr sz="1000"/>
          </a:pPr>
          <a:r>
            <a:rPr lang="en-US" sz="1000" b="0" i="0" u="none" strike="noStrike" baseline="0">
              <a:solidFill>
                <a:srgbClr val="000000"/>
              </a:solidFill>
              <a:latin typeface="Arial"/>
              <a:cs typeface="Arial"/>
            </a:rPr>
            <a:t>5. Bevel gear (3) is </a:t>
          </a:r>
          <a:r>
            <a:rPr lang="en-US" sz="1000" b="1" i="0" u="none" strike="noStrike" baseline="0">
              <a:solidFill>
                <a:srgbClr val="FF0000"/>
              </a:solidFill>
              <a:latin typeface="Arial"/>
              <a:cs typeface="Arial"/>
            </a:rPr>
            <a:t>prevented from sliding</a:t>
          </a:r>
          <a:r>
            <a:rPr lang="en-US" sz="1000" b="0" i="0" u="none" strike="noStrike" baseline="0">
              <a:solidFill>
                <a:srgbClr val="000000"/>
              </a:solidFill>
              <a:latin typeface="Arial"/>
              <a:cs typeface="Arial"/>
            </a:rPr>
            <a:t> toward the bearing by collar (10).</a:t>
          </a:r>
        </a:p>
        <a:p>
          <a:pPr algn="l" rtl="0">
            <a:defRPr sz="1000"/>
          </a:pPr>
          <a:r>
            <a:rPr lang="en-US" sz="1000" b="0" i="0" u="none" strike="noStrike" baseline="0">
              <a:solidFill>
                <a:srgbClr val="000000"/>
              </a:solidFill>
              <a:latin typeface="Arial"/>
              <a:cs typeface="Arial"/>
            </a:rPr>
            <a:t>6. The bearings (2) </a:t>
          </a:r>
          <a:r>
            <a:rPr lang="en-US" sz="1000" b="1" i="0" u="none" strike="noStrike" baseline="0">
              <a:solidFill>
                <a:srgbClr val="FF0000"/>
              </a:solidFill>
              <a:latin typeface="Arial"/>
              <a:cs typeface="Arial"/>
            </a:rPr>
            <a:t>held against the shoulders</a:t>
          </a:r>
          <a:r>
            <a:rPr lang="en-US" sz="1000" b="0" i="0" u="none" strike="noStrike" baseline="0">
              <a:solidFill>
                <a:srgbClr val="000000"/>
              </a:solidFill>
              <a:latin typeface="Arial"/>
              <a:cs typeface="Arial"/>
            </a:rPr>
            <a:t> on shaft (1).</a:t>
          </a:r>
        </a:p>
        <a:p>
          <a:pPr algn="l" rtl="0">
            <a:defRPr sz="1000"/>
          </a:pPr>
          <a:r>
            <a:rPr lang="en-US" sz="1000" b="0" i="0" u="none" strike="noStrike" baseline="0">
              <a:solidFill>
                <a:srgbClr val="000000"/>
              </a:solidFill>
              <a:latin typeface="Arial"/>
              <a:cs typeface="Arial"/>
            </a:rPr>
            <a:t>7. Bearings (2) are </a:t>
          </a:r>
          <a:r>
            <a:rPr lang="en-US" sz="1000" b="1" i="0" u="none" strike="noStrike" baseline="0">
              <a:solidFill>
                <a:srgbClr val="FF0000"/>
              </a:solidFill>
              <a:latin typeface="Arial"/>
              <a:cs typeface="Arial"/>
            </a:rPr>
            <a:t>held in housing</a:t>
          </a:r>
          <a:r>
            <a:rPr lang="en-US" sz="1000" b="0" i="0" u="none" strike="noStrike" baseline="0">
              <a:solidFill>
                <a:srgbClr val="000000"/>
              </a:solidFill>
              <a:latin typeface="Arial"/>
              <a:cs typeface="Arial"/>
            </a:rPr>
            <a:t> (7) which </a:t>
          </a:r>
          <a:r>
            <a:rPr lang="en-US" sz="1000" b="1" i="0" u="none" strike="noStrike" baseline="0">
              <a:solidFill>
                <a:srgbClr val="FF0000"/>
              </a:solidFill>
              <a:latin typeface="Arial"/>
              <a:cs typeface="Arial"/>
            </a:rPr>
            <a:t>provides a chamber for lubricating oil</a:t>
          </a: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8. Bearing housing (7) is</a:t>
          </a:r>
          <a:r>
            <a:rPr lang="en-US" sz="1000" b="1" i="0" u="none" strike="noStrike" baseline="0">
              <a:solidFill>
                <a:srgbClr val="FF0000"/>
              </a:solidFill>
              <a:latin typeface="Arial"/>
              <a:cs typeface="Arial"/>
            </a:rPr>
            <a:t> supported</a:t>
          </a:r>
          <a:r>
            <a:rPr lang="en-US" sz="1000" b="0" i="0" u="none" strike="noStrike" baseline="0">
              <a:solidFill>
                <a:srgbClr val="000000"/>
              </a:solidFill>
              <a:latin typeface="Arial"/>
              <a:cs typeface="Arial"/>
            </a:rPr>
            <a:t> by a standard steel pipe (9) and </a:t>
          </a:r>
          <a:r>
            <a:rPr lang="en-US" sz="1000" b="1" i="0" u="none" strike="noStrike" baseline="0">
              <a:solidFill>
                <a:srgbClr val="FF0000"/>
              </a:solidFill>
              <a:latin typeface="Arial"/>
              <a:cs typeface="Arial"/>
            </a:rPr>
            <a:t>secured by machine screws</a:t>
          </a:r>
          <a:r>
            <a:rPr lang="en-US" sz="1000" b="0" i="0" u="none" strike="noStrike" baseline="0">
              <a:solidFill>
                <a:srgbClr val="000000"/>
              </a:solidFill>
              <a:latin typeface="Arial"/>
              <a:cs typeface="Arial"/>
            </a:rPr>
            <a:t> (8).</a:t>
          </a:r>
        </a:p>
        <a:p>
          <a:pPr algn="l" rtl="0">
            <a:defRPr sz="1000"/>
          </a:pPr>
          <a:r>
            <a:rPr lang="en-US" sz="1000" b="0" i="0" u="none" strike="noStrike" baseline="0">
              <a:solidFill>
                <a:srgbClr val="000000"/>
              </a:solidFill>
              <a:latin typeface="Arial"/>
              <a:cs typeface="Arial"/>
            </a:rPr>
            <a:t>9. Internal retaining ring (4) </a:t>
          </a:r>
          <a:r>
            <a:rPr lang="en-US" sz="1000" b="1" i="0" u="none" strike="noStrike" baseline="0">
              <a:solidFill>
                <a:srgbClr val="FF0000"/>
              </a:solidFill>
              <a:latin typeface="Arial"/>
              <a:cs typeface="Arial"/>
            </a:rPr>
            <a:t>holds the right bearing</a:t>
          </a:r>
          <a:r>
            <a:rPr lang="en-US" sz="1000" b="0" i="0" u="none" strike="noStrike" baseline="0">
              <a:solidFill>
                <a:srgbClr val="000000"/>
              </a:solidFill>
              <a:latin typeface="Arial"/>
              <a:cs typeface="Arial"/>
            </a:rPr>
            <a:t> (2) in place.</a:t>
          </a:r>
        </a:p>
        <a:p>
          <a:pPr algn="l" rtl="0">
            <a:defRPr sz="1000"/>
          </a:pPr>
          <a:r>
            <a:rPr lang="en-US" sz="1000" b="0" i="0" u="none" strike="noStrike" baseline="0">
              <a:solidFill>
                <a:srgbClr val="000000"/>
              </a:solidFill>
              <a:latin typeface="Arial"/>
              <a:cs typeface="Arial"/>
            </a:rPr>
            <a:t>10. End cap (8) </a:t>
          </a:r>
          <a:r>
            <a:rPr lang="en-US" sz="1000" b="1" i="0" u="none" strike="noStrike" baseline="0">
              <a:solidFill>
                <a:srgbClr val="FF0000"/>
              </a:solidFill>
              <a:latin typeface="Arial"/>
              <a:cs typeface="Arial"/>
            </a:rPr>
            <a:t>clamps the left bearing</a:t>
          </a:r>
          <a:r>
            <a:rPr lang="en-US" sz="1000" b="0" i="0" u="none" strike="noStrike" baseline="0">
              <a:solidFill>
                <a:srgbClr val="000000"/>
              </a:solidFill>
              <a:latin typeface="Arial"/>
              <a:cs typeface="Arial"/>
            </a:rPr>
            <a:t> (2) and </a:t>
          </a:r>
          <a:r>
            <a:rPr lang="en-US" sz="1000" b="1" i="0" u="none" strike="noStrike" baseline="0">
              <a:solidFill>
                <a:srgbClr val="FF0000"/>
              </a:solidFill>
              <a:latin typeface="Arial"/>
              <a:cs typeface="Arial"/>
            </a:rPr>
            <a:t>holds oil seal</a:t>
          </a:r>
          <a:r>
            <a:rPr lang="en-US" sz="1000" b="0" i="0" u="none" strike="noStrike" baseline="0">
              <a:solidFill>
                <a:srgbClr val="000000"/>
              </a:solidFill>
              <a:latin typeface="Arial"/>
              <a:cs typeface="Arial"/>
            </a:rPr>
            <a:t> (5) in place.</a:t>
          </a:r>
        </a:p>
        <a:p>
          <a:pPr algn="l" rtl="0">
            <a:defRPr sz="1000"/>
          </a:pPr>
          <a:r>
            <a:rPr lang="en-US" sz="1000" b="0" i="0" u="none" strike="noStrike" baseline="0">
              <a:solidFill>
                <a:srgbClr val="000000"/>
              </a:solidFill>
              <a:latin typeface="Arial"/>
              <a:cs typeface="Arial"/>
            </a:rPr>
            <a:t>11. Bevel gear (3) will </a:t>
          </a:r>
          <a:r>
            <a:rPr lang="en-US" sz="1000" b="1" i="0" u="none" strike="noStrike" baseline="0">
              <a:solidFill>
                <a:srgbClr val="FF0000"/>
              </a:solidFill>
              <a:latin typeface="Arial"/>
              <a:cs typeface="Arial"/>
            </a:rPr>
            <a:t>mesh with the other bevel gear</a:t>
          </a:r>
          <a:r>
            <a:rPr lang="en-US" sz="1000" b="0" i="0" u="none" strike="noStrike" baseline="0">
              <a:solidFill>
                <a:srgbClr val="000000"/>
              </a:solidFill>
              <a:latin typeface="Arial"/>
              <a:cs typeface="Arial"/>
            </a:rPr>
            <a:t> to change the direction of rotation.</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352425</xdr:colOff>
      <xdr:row>154</xdr:row>
      <xdr:rowOff>0</xdr:rowOff>
    </xdr:from>
    <xdr:to>
      <xdr:col>7</xdr:col>
      <xdr:colOff>0</xdr:colOff>
      <xdr:row>166</xdr:row>
      <xdr:rowOff>38100</xdr:rowOff>
    </xdr:to>
    <xdr:sp macro="" textlink="">
      <xdr:nvSpPr>
        <xdr:cNvPr id="5127" name="Text Box 7">
          <a:extLst>
            <a:ext uri="{FF2B5EF4-FFF2-40B4-BE49-F238E27FC236}">
              <a16:creationId xmlns:a16="http://schemas.microsoft.com/office/drawing/2014/main" id="{00000000-0008-0000-0400-000007140000}"/>
            </a:ext>
          </a:extLst>
        </xdr:cNvPr>
        <xdr:cNvSpPr txBox="1">
          <a:spLocks noChangeArrowheads="1"/>
        </xdr:cNvSpPr>
      </xdr:nvSpPr>
      <xdr:spPr bwMode="auto">
        <a:xfrm>
          <a:off x="352425" y="25012650"/>
          <a:ext cx="4743450" cy="1981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Maching Process Capability Example</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detail dimensioned shaft drawing below was provided by the engineering department. The shaft must fit a bearing supplied by an independent bearing vendor with unknown standards of quality and delivery reliability. The shaft will be manufactured in-house. Turning tolerance for the nominal 1.000 inch nominal shaft diameter is 0.0035 inches.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Root Sum of Squares (RSS) method for analyzing the product reliability due to the dimension stack-up in the bevel gearbox drawing below. See, "Process Design" for the underlying theory.</a:t>
          </a:r>
        </a:p>
      </xdr:txBody>
    </xdr:sp>
    <xdr:clientData/>
  </xdr:twoCellAnchor>
  <xdr:twoCellAnchor>
    <xdr:from>
      <xdr:col>0</xdr:col>
      <xdr:colOff>447675</xdr:colOff>
      <xdr:row>143</xdr:row>
      <xdr:rowOff>152400</xdr:rowOff>
    </xdr:from>
    <xdr:to>
      <xdr:col>7</xdr:col>
      <xdr:colOff>19050</xdr:colOff>
      <xdr:row>151</xdr:row>
      <xdr:rowOff>38100</xdr:rowOff>
    </xdr:to>
    <xdr:sp macro="" textlink="">
      <xdr:nvSpPr>
        <xdr:cNvPr id="5128" name="Text Box 8">
          <a:extLst>
            <a:ext uri="{FF2B5EF4-FFF2-40B4-BE49-F238E27FC236}">
              <a16:creationId xmlns:a16="http://schemas.microsoft.com/office/drawing/2014/main" id="{00000000-0008-0000-0400-000008140000}"/>
            </a:ext>
          </a:extLst>
        </xdr:cNvPr>
        <xdr:cNvSpPr txBox="1">
          <a:spLocks noChangeArrowheads="1"/>
        </xdr:cNvSpPr>
      </xdr:nvSpPr>
      <xdr:spPr bwMode="auto">
        <a:xfrm>
          <a:off x="447675" y="23383875"/>
          <a:ext cx="4667250" cy="1181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Gearbox Shaft Quality</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shaft above, upper and lower limit diameter dimensions are: 0.989 and 0.985 inches. The total </a:t>
          </a:r>
          <a:r>
            <a:rPr lang="en-US" sz="1000" b="0" i="0" u="sng" strike="noStrike" baseline="0">
              <a:solidFill>
                <a:srgbClr val="000000"/>
              </a:solidFill>
              <a:latin typeface="Arial"/>
              <a:cs typeface="Arial"/>
            </a:rPr>
            <a:t>deviation</a:t>
          </a:r>
          <a:r>
            <a:rPr lang="en-US" sz="1000" b="0" i="0" u="none" strike="noStrike" baseline="0">
              <a:solidFill>
                <a:srgbClr val="000000"/>
              </a:solidFill>
              <a:latin typeface="Arial"/>
              <a:cs typeface="Arial"/>
            </a:rPr>
            <a:t> or manufacturing allowance in shaft diameter is the difference between upper and lower limits, 0.004 inches. How accurately will this 4 thousandths of an inch variation in shaft diameter be measured? Additional variations in product quality are due to deviations in inspectors and measuring equipment accuracy and repeatability. See the, "Inspection" worksheet.</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381000</xdr:colOff>
      <xdr:row>120</xdr:row>
      <xdr:rowOff>9525</xdr:rowOff>
    </xdr:from>
    <xdr:to>
      <xdr:col>7</xdr:col>
      <xdr:colOff>285750</xdr:colOff>
      <xdr:row>143</xdr:row>
      <xdr:rowOff>114300</xdr:rowOff>
    </xdr:to>
    <xdr:pic>
      <xdr:nvPicPr>
        <xdr:cNvPr id="5338" name="Picture 12" descr="GEARBOX-SHAFT">
          <a:extLst>
            <a:ext uri="{FF2B5EF4-FFF2-40B4-BE49-F238E27FC236}">
              <a16:creationId xmlns:a16="http://schemas.microsoft.com/office/drawing/2014/main" id="{00000000-0008-0000-0400-0000DA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9516725"/>
          <a:ext cx="5000625" cy="382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166</xdr:row>
      <xdr:rowOff>95250</xdr:rowOff>
    </xdr:from>
    <xdr:to>
      <xdr:col>6</xdr:col>
      <xdr:colOff>161925</xdr:colOff>
      <xdr:row>189</xdr:row>
      <xdr:rowOff>28575</xdr:rowOff>
    </xdr:to>
    <xdr:pic>
      <xdr:nvPicPr>
        <xdr:cNvPr id="5339" name="Picture 19" descr="GEARBOX-DIM-ENVELOPE">
          <a:extLst>
            <a:ext uri="{FF2B5EF4-FFF2-40B4-BE49-F238E27FC236}">
              <a16:creationId xmlns:a16="http://schemas.microsoft.com/office/drawing/2014/main" id="{00000000-0008-0000-0400-0000DB1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27051000"/>
          <a:ext cx="4029075"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214</xdr:row>
      <xdr:rowOff>123825</xdr:rowOff>
    </xdr:from>
    <xdr:to>
      <xdr:col>6</xdr:col>
      <xdr:colOff>9525</xdr:colOff>
      <xdr:row>219</xdr:row>
      <xdr:rowOff>76200</xdr:rowOff>
    </xdr:to>
    <xdr:sp macro="" textlink="">
      <xdr:nvSpPr>
        <xdr:cNvPr id="5140" name="Text Box 20">
          <a:extLst>
            <a:ext uri="{FF2B5EF4-FFF2-40B4-BE49-F238E27FC236}">
              <a16:creationId xmlns:a16="http://schemas.microsoft.com/office/drawing/2014/main" id="{00000000-0008-0000-0400-000014140000}"/>
            </a:ext>
          </a:extLst>
        </xdr:cNvPr>
        <xdr:cNvSpPr txBox="1">
          <a:spLocks noChangeArrowheads="1"/>
        </xdr:cNvSpPr>
      </xdr:nvSpPr>
      <xdr:spPr bwMode="auto">
        <a:xfrm>
          <a:off x="533400" y="35071050"/>
          <a:ext cx="396240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Maching Process Capability Problem</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Root Sum of Squares (RSS) method below for analyzing the product reliability due to the dimension stack-up in your application.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19050</xdr:rowOff>
    </xdr:from>
    <xdr:to>
      <xdr:col>4</xdr:col>
      <xdr:colOff>28575</xdr:colOff>
      <xdr:row>13</xdr:row>
      <xdr:rowOff>28575</xdr:rowOff>
    </xdr:to>
    <xdr:sp macro="" textlink="">
      <xdr:nvSpPr>
        <xdr:cNvPr id="9217" name="Text Box 1">
          <a:extLst>
            <a:ext uri="{FF2B5EF4-FFF2-40B4-BE49-F238E27FC236}">
              <a16:creationId xmlns:a16="http://schemas.microsoft.com/office/drawing/2014/main" id="{00000000-0008-0000-0500-000001240000}"/>
            </a:ext>
          </a:extLst>
        </xdr:cNvPr>
        <xdr:cNvSpPr txBox="1">
          <a:spLocks noChangeArrowheads="1"/>
        </xdr:cNvSpPr>
      </xdr:nvSpPr>
      <xdr:spPr bwMode="auto">
        <a:xfrm>
          <a:off x="409575" y="742950"/>
          <a:ext cx="4419600" cy="1466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MANUFACTURING COMPANY RELIABILITY CONCERNS</a:t>
          </a:r>
        </a:p>
        <a:p>
          <a:pPr algn="l" rtl="0">
            <a:defRPr sz="1000"/>
          </a:pPr>
          <a:r>
            <a:rPr lang="en-US" sz="1000" b="0" i="0" u="none" strike="noStrike" baseline="0">
              <a:solidFill>
                <a:srgbClr val="000000"/>
              </a:solidFill>
              <a:latin typeface="Arial"/>
              <a:cs typeface="Arial"/>
            </a:rPr>
            <a:t>Basic concerns of</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manufacturing and chemical process companies include:</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Product quality.</a:t>
          </a: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Product useful life.</a:t>
          </a:r>
        </a:p>
        <a:p>
          <a:pPr algn="l" rtl="0">
            <a:defRPr sz="1000"/>
          </a:pPr>
          <a:r>
            <a:rPr lang="en-US" sz="1000" b="0" i="0" u="none" strike="noStrike" baseline="0">
              <a:solidFill>
                <a:srgbClr val="000000"/>
              </a:solidFill>
              <a:latin typeface="Arial"/>
              <a:cs typeface="Arial"/>
            </a:rPr>
            <a:t>3. On time manufacturing process start-up.</a:t>
          </a:r>
        </a:p>
        <a:p>
          <a:pPr algn="l" rtl="0">
            <a:defRPr sz="1000"/>
          </a:pPr>
          <a:r>
            <a:rPr lang="en-US" sz="1000" b="0" i="0" u="none" strike="noStrike" baseline="0">
              <a:solidFill>
                <a:srgbClr val="000000"/>
              </a:solidFill>
              <a:latin typeface="Arial"/>
              <a:cs typeface="Arial"/>
            </a:rPr>
            <a:t>4. Minimum production process down time.</a:t>
          </a:r>
        </a:p>
        <a:p>
          <a:pPr algn="l" rtl="0">
            <a:defRPr sz="1000"/>
          </a:pPr>
          <a:r>
            <a:rPr lang="en-US" sz="1000" b="0" i="0" u="none" strike="noStrike" baseline="0">
              <a:solidFill>
                <a:srgbClr val="000000"/>
              </a:solidFill>
              <a:latin typeface="Arial"/>
              <a:cs typeface="Arial"/>
            </a:rPr>
            <a:t>5. Reduced customer / product service.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14</xdr:row>
      <xdr:rowOff>57150</xdr:rowOff>
    </xdr:from>
    <xdr:to>
      <xdr:col>2</xdr:col>
      <xdr:colOff>1162050</xdr:colOff>
      <xdr:row>31</xdr:row>
      <xdr:rowOff>9525</xdr:rowOff>
    </xdr:to>
    <xdr:graphicFrame macro="">
      <xdr:nvGraphicFramePr>
        <xdr:cNvPr id="9301" name="Chart 5">
          <a:extLst>
            <a:ext uri="{FF2B5EF4-FFF2-40B4-BE49-F238E27FC236}">
              <a16:creationId xmlns:a16="http://schemas.microsoft.com/office/drawing/2014/main" id="{00000000-0008-0000-0500-000055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32</xdr:row>
      <xdr:rowOff>142875</xdr:rowOff>
    </xdr:from>
    <xdr:to>
      <xdr:col>5</xdr:col>
      <xdr:colOff>0</xdr:colOff>
      <xdr:row>47</xdr:row>
      <xdr:rowOff>142875</xdr:rowOff>
    </xdr:to>
    <xdr:sp macro="" textlink="">
      <xdr:nvSpPr>
        <xdr:cNvPr id="9222" name="Text Box 6">
          <a:extLst>
            <a:ext uri="{FF2B5EF4-FFF2-40B4-BE49-F238E27FC236}">
              <a16:creationId xmlns:a16="http://schemas.microsoft.com/office/drawing/2014/main" id="{00000000-0008-0000-0500-000006240000}"/>
            </a:ext>
          </a:extLst>
        </xdr:cNvPr>
        <xdr:cNvSpPr txBox="1">
          <a:spLocks noChangeArrowheads="1"/>
        </xdr:cNvSpPr>
      </xdr:nvSpPr>
      <xdr:spPr bwMode="auto">
        <a:xfrm>
          <a:off x="561975" y="5429250"/>
          <a:ext cx="4962525" cy="2428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PRODUCT FAILURES - BATHTUB CURVE</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Product Failure:</a:t>
          </a:r>
          <a:r>
            <a:rPr lang="en-US" sz="1000" b="0" i="0" u="none" strike="noStrike" baseline="0">
              <a:solidFill>
                <a:srgbClr val="000000"/>
              </a:solidFill>
              <a:latin typeface="Arial"/>
              <a:cs typeface="Arial"/>
            </a:rPr>
            <a:t> End of ability to perform 100% of intended functions. The reliability VS time curve of many products: cars, TV's, dishwashers, etc, pass through three stages of a bathtub curve similar to the one shown above.</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 New product: 0 to 1 years.</a:t>
          </a:r>
        </a:p>
        <a:p>
          <a:pPr algn="l" rtl="0">
            <a:defRPr sz="1000"/>
          </a:pPr>
          <a:r>
            <a:rPr lang="en-US" sz="1000" b="1" i="0" u="none" strike="noStrike" baseline="0">
              <a:solidFill>
                <a:srgbClr val="000000"/>
              </a:solidFill>
              <a:latin typeface="Arial"/>
              <a:cs typeface="Arial"/>
            </a:rPr>
            <a:t>B. Mid-life constant failure rate: 1 to 7 years.</a:t>
          </a:r>
        </a:p>
        <a:p>
          <a:pPr algn="l" rtl="0">
            <a:defRPr sz="1000"/>
          </a:pPr>
          <a:r>
            <a:rPr lang="en-US" sz="1000" b="1" i="0" u="none" strike="noStrike" baseline="0">
              <a:solidFill>
                <a:srgbClr val="000000"/>
              </a:solidFill>
              <a:latin typeface="Arial"/>
              <a:cs typeface="Arial"/>
            </a:rPr>
            <a:t>C. Ware-out: 7 to 10 years.</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of these three stages has failure rates:</a:t>
          </a:r>
        </a:p>
        <a:p>
          <a:pPr algn="l" rtl="0">
            <a:defRPr sz="1000"/>
          </a:pPr>
          <a:r>
            <a:rPr lang="en-US" sz="1000" b="1" i="0" u="none" strike="noStrike" baseline="0">
              <a:solidFill>
                <a:srgbClr val="000000"/>
              </a:solidFill>
              <a:latin typeface="Arial"/>
              <a:cs typeface="Arial"/>
            </a:rPr>
            <a:t>MTBF =</a:t>
          </a:r>
          <a:r>
            <a:rPr lang="en-US" sz="1000" b="0" i="0" u="none" strike="noStrike" baseline="0">
              <a:solidFill>
                <a:srgbClr val="000000"/>
              </a:solidFill>
              <a:latin typeface="Arial"/>
              <a:cs typeface="Arial"/>
            </a:rPr>
            <a:t> Mean Time Between Failures.</a:t>
          </a:r>
        </a:p>
        <a:p>
          <a:pPr algn="l" rtl="0">
            <a:defRPr sz="1000"/>
          </a:pPr>
          <a:r>
            <a:rPr lang="en-US" sz="1000" b="1" i="0" u="none" strike="noStrike" baseline="0">
              <a:solidFill>
                <a:srgbClr val="000000"/>
              </a:solidFill>
              <a:latin typeface="Arial"/>
              <a:cs typeface="Arial"/>
            </a:rPr>
            <a:t>MTTF = </a:t>
          </a:r>
          <a:r>
            <a:rPr lang="en-US" sz="1000" b="0" i="0" u="none" strike="noStrike" baseline="0">
              <a:solidFill>
                <a:srgbClr val="000000"/>
              </a:solidFill>
              <a:latin typeface="Arial"/>
              <a:cs typeface="Arial"/>
            </a:rPr>
            <a:t>Mean Time To Failure.</a:t>
          </a:r>
        </a:p>
        <a:p>
          <a:pPr algn="l" rtl="0">
            <a:defRPr sz="1000"/>
          </a:pPr>
          <a:r>
            <a:rPr lang="en-US" sz="1000" b="1" i="0" u="none" strike="noStrike" baseline="0">
              <a:solidFill>
                <a:srgbClr val="000000"/>
              </a:solidFill>
              <a:latin typeface="Arial"/>
              <a:cs typeface="Arial"/>
            </a:rPr>
            <a:t>CFR =</a:t>
          </a:r>
          <a:r>
            <a:rPr lang="en-US" sz="1000" b="0" i="0" u="none" strike="noStrike" baseline="0">
              <a:solidFill>
                <a:srgbClr val="000000"/>
              </a:solidFill>
              <a:latin typeface="Arial"/>
              <a:cs typeface="Arial"/>
            </a:rPr>
            <a:t> Cumulative Failure Rate.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1</xdr:col>
      <xdr:colOff>561975</xdr:colOff>
      <xdr:row>64</xdr:row>
      <xdr:rowOff>142875</xdr:rowOff>
    </xdr:from>
    <xdr:to>
      <xdr:col>3</xdr:col>
      <xdr:colOff>647700</xdr:colOff>
      <xdr:row>77</xdr:row>
      <xdr:rowOff>85725</xdr:rowOff>
    </xdr:to>
    <xdr:pic>
      <xdr:nvPicPr>
        <xdr:cNvPr id="9303" name="Picture 7" descr="MTTF-REPAIRS">
          <a:extLst>
            <a:ext uri="{FF2B5EF4-FFF2-40B4-BE49-F238E27FC236}">
              <a16:creationId xmlns:a16="http://schemas.microsoft.com/office/drawing/2014/main" id="{00000000-0008-0000-0500-000057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 y="10629900"/>
          <a:ext cx="375285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3</xdr:row>
      <xdr:rowOff>95250</xdr:rowOff>
    </xdr:from>
    <xdr:to>
      <xdr:col>5</xdr:col>
      <xdr:colOff>238125</xdr:colOff>
      <xdr:row>27</xdr:row>
      <xdr:rowOff>28575</xdr:rowOff>
    </xdr:to>
    <xdr:pic>
      <xdr:nvPicPr>
        <xdr:cNvPr id="8579" name="Picture 1" descr="FACTORY-LAYOUT">
          <a:extLst>
            <a:ext uri="{FF2B5EF4-FFF2-40B4-BE49-F238E27FC236}">
              <a16:creationId xmlns:a16="http://schemas.microsoft.com/office/drawing/2014/main" id="{00000000-0008-0000-0600-00008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7225"/>
          <a:ext cx="5124450" cy="381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742950</xdr:colOff>
      <xdr:row>27</xdr:row>
      <xdr:rowOff>104775</xdr:rowOff>
    </xdr:from>
    <xdr:to>
      <xdr:col>5</xdr:col>
      <xdr:colOff>0</xdr:colOff>
      <xdr:row>51</xdr:row>
      <xdr:rowOff>19050</xdr:rowOff>
    </xdr:to>
    <xdr:sp macro="" textlink="">
      <xdr:nvSpPr>
        <xdr:cNvPr id="8194" name="Text Box 2">
          <a:extLst>
            <a:ext uri="{FF2B5EF4-FFF2-40B4-BE49-F238E27FC236}">
              <a16:creationId xmlns:a16="http://schemas.microsoft.com/office/drawing/2014/main" id="{00000000-0008-0000-0600-000002200000}"/>
            </a:ext>
          </a:extLst>
        </xdr:cNvPr>
        <xdr:cNvSpPr txBox="1">
          <a:spLocks noChangeArrowheads="1"/>
        </xdr:cNvSpPr>
      </xdr:nvSpPr>
      <xdr:spPr bwMode="auto">
        <a:xfrm>
          <a:off x="742950" y="4552950"/>
          <a:ext cx="4371975" cy="3800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PLANNING MANUFACTURING QUALITY</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World standard product quality must be met before sales can begin.</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bevel gearbox below will be manufactured in the factory above.</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Every</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activity in the proposed manufacturing plant layout above is subject to deviations. Upper and lower limits to these variations must be established and engineered into the system. Experience has shown that a small fraction of the processes in a factory cause most of the quality problems. </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Pareto's Law</a:t>
          </a: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Pareto stated that about 20 percent of the components in a group will have 80 percent of the total importance. See graph below.</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Applying this principle to:               </a:t>
          </a:r>
        </a:p>
        <a:p>
          <a:pPr algn="l" rtl="0">
            <a:lnSpc>
              <a:spcPts val="1000"/>
            </a:lnSpc>
            <a:defRPr sz="1000"/>
          </a:pPr>
          <a:r>
            <a:rPr lang="en-US" sz="1000" b="1" i="0" u="none" strike="noStrike" baseline="0">
              <a:solidFill>
                <a:srgbClr val="000000"/>
              </a:solidFill>
              <a:latin typeface="Arial"/>
              <a:cs typeface="Arial"/>
            </a:rPr>
            <a:t>a. Cost:</a:t>
          </a:r>
          <a:r>
            <a:rPr lang="en-US" sz="1000" b="0" i="0" u="none" strike="noStrike" baseline="0">
              <a:solidFill>
                <a:srgbClr val="000000"/>
              </a:solidFill>
              <a:latin typeface="Arial"/>
              <a:cs typeface="Arial"/>
            </a:rPr>
            <a:t> 20% of components comprise 80% of total cost.</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b. Breakdowns:</a:t>
          </a:r>
          <a:r>
            <a:rPr lang="en-US" sz="1000" b="0" i="0" u="none" strike="noStrike" baseline="0">
              <a:solidFill>
                <a:srgbClr val="000000"/>
              </a:solidFill>
              <a:latin typeface="Arial"/>
              <a:cs typeface="Arial"/>
            </a:rPr>
            <a:t> 20% of parts in an equipment item cause 80% of  failures.</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c. Time:</a:t>
          </a:r>
          <a:r>
            <a:rPr lang="en-US" sz="1000" b="0" i="0" u="none" strike="noStrike" baseline="0">
              <a:solidFill>
                <a:srgbClr val="000000"/>
              </a:solidFill>
              <a:latin typeface="Arial"/>
              <a:cs typeface="Arial"/>
            </a:rPr>
            <a:t> 20% of time is required to complete 80% of a task.</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d</a:t>
          </a:r>
          <a:r>
            <a:rPr lang="en-US" sz="1000" b="1" i="0" u="none" strike="noStrike" baseline="0">
              <a:solidFill>
                <a:srgbClr val="000000"/>
              </a:solidFill>
              <a:latin typeface="Arial"/>
              <a:cs typeface="Arial"/>
            </a:rPr>
            <a:t>. Maintenance</a:t>
          </a:r>
          <a:r>
            <a:rPr lang="en-US" sz="1000" b="0" i="0" u="none" strike="noStrike" baseline="0">
              <a:solidFill>
                <a:srgbClr val="000000"/>
              </a:solidFill>
              <a:latin typeface="Arial"/>
              <a:cs typeface="Arial"/>
            </a:rPr>
            <a:t>: 20% of the components in a machine require 80% of time to repair.</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1" i="0" u="sng" strike="noStrike" baseline="0">
            <a:solidFill>
              <a:srgbClr val="000000"/>
            </a:solidFill>
            <a:latin typeface="Arial"/>
            <a:cs typeface="Arial"/>
          </a:endParaRPr>
        </a:p>
        <a:p>
          <a:pPr algn="l" rtl="0">
            <a:lnSpc>
              <a:spcPts val="1000"/>
            </a:lnSpc>
            <a:defRPr sz="1000"/>
          </a:pPr>
          <a:endParaRPr lang="en-US" sz="1000" b="1" i="0" u="sng" strike="noStrike" baseline="0">
            <a:solidFill>
              <a:srgbClr val="000000"/>
            </a:solidFill>
            <a:latin typeface="Arial"/>
            <a:cs typeface="Arial"/>
          </a:endParaRPr>
        </a:p>
        <a:p>
          <a:pPr algn="l" rtl="0">
            <a:lnSpc>
              <a:spcPts val="1000"/>
            </a:lnSpc>
            <a:defRPr sz="1000"/>
          </a:pPr>
          <a:endParaRPr lang="en-US" sz="1000" b="1" i="0" u="sng" strike="noStrike" baseline="0">
            <a:solidFill>
              <a:srgbClr val="000000"/>
            </a:solidFill>
            <a:latin typeface="Arial"/>
            <a:cs typeface="Arial"/>
          </a:endParaRPr>
        </a:p>
      </xdr:txBody>
    </xdr:sp>
    <xdr:clientData/>
  </xdr:twoCellAnchor>
  <xdr:twoCellAnchor editAs="oneCell">
    <xdr:from>
      <xdr:col>1</xdr:col>
      <xdr:colOff>457200</xdr:colOff>
      <xdr:row>167</xdr:row>
      <xdr:rowOff>47625</xdr:rowOff>
    </xdr:from>
    <xdr:to>
      <xdr:col>3</xdr:col>
      <xdr:colOff>466725</xdr:colOff>
      <xdr:row>180</xdr:row>
      <xdr:rowOff>142875</xdr:rowOff>
    </xdr:to>
    <xdr:pic>
      <xdr:nvPicPr>
        <xdr:cNvPr id="8581" name="Picture 3" descr="LATHE-1">
          <a:extLst>
            <a:ext uri="{FF2B5EF4-FFF2-40B4-BE49-F238E27FC236}">
              <a16:creationId xmlns:a16="http://schemas.microsoft.com/office/drawing/2014/main" id="{00000000-0008-0000-0600-000085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8725" y="27212925"/>
          <a:ext cx="30194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188</xdr:row>
      <xdr:rowOff>133350</xdr:rowOff>
    </xdr:from>
    <xdr:to>
      <xdr:col>4</xdr:col>
      <xdr:colOff>647700</xdr:colOff>
      <xdr:row>201</xdr:row>
      <xdr:rowOff>95250</xdr:rowOff>
    </xdr:to>
    <xdr:sp macro="" textlink="">
      <xdr:nvSpPr>
        <xdr:cNvPr id="8196" name="Text Box 4">
          <a:extLst>
            <a:ext uri="{FF2B5EF4-FFF2-40B4-BE49-F238E27FC236}">
              <a16:creationId xmlns:a16="http://schemas.microsoft.com/office/drawing/2014/main" id="{00000000-0008-0000-0600-000004200000}"/>
            </a:ext>
          </a:extLst>
        </xdr:cNvPr>
        <xdr:cNvSpPr txBox="1">
          <a:spLocks noChangeArrowheads="1"/>
        </xdr:cNvSpPr>
      </xdr:nvSpPr>
      <xdr:spPr bwMode="auto">
        <a:xfrm>
          <a:off x="800100" y="30718125"/>
          <a:ext cx="4314825" cy="2066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Allowable Deflection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Industry standard for instrument accuracy used to measure machined part dimensions is, 1/10 or 10% of the tolerance being measured.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Therefore part deflection </a:t>
          </a:r>
          <a:r>
            <a:rPr lang="en-US" sz="1000" b="1" i="0" u="none" strike="noStrike" baseline="0">
              <a:solidFill>
                <a:srgbClr val="000000"/>
              </a:solidFill>
              <a:latin typeface="Arial"/>
              <a:cs typeface="Arial"/>
            </a:rPr>
            <a:t>Y</a:t>
          </a:r>
          <a:r>
            <a:rPr lang="en-US" sz="1000" b="0" i="0" u="none" strike="noStrike" baseline="0">
              <a:solidFill>
                <a:srgbClr val="000000"/>
              </a:solidFill>
              <a:latin typeface="Arial"/>
              <a:cs typeface="Arial"/>
            </a:rPr>
            <a:t> due to clamping force should be less than 1/100 or 1% of the tolerance on part thickness.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part deflection ratio </a:t>
          </a:r>
          <a:r>
            <a:rPr lang="en-US" sz="1000" b="1" i="0" u="none" strike="noStrike" baseline="0">
              <a:solidFill>
                <a:srgbClr val="000000"/>
              </a:solidFill>
              <a:latin typeface="Arial"/>
              <a:cs typeface="Arial"/>
            </a:rPr>
            <a:t>R</a:t>
          </a:r>
          <a:r>
            <a:rPr lang="en-US" sz="1000" b="0" i="0" u="none" strike="noStrike" baseline="0">
              <a:solidFill>
                <a:srgbClr val="000000"/>
              </a:solidFill>
              <a:latin typeface="Arial"/>
              <a:cs typeface="Arial"/>
            </a:rPr>
            <a:t> is equal to: (Part deflection </a:t>
          </a:r>
          <a:r>
            <a:rPr lang="en-US" sz="1000" b="1" i="0" u="none" strike="noStrike" baseline="0">
              <a:solidFill>
                <a:srgbClr val="000000"/>
              </a:solidFill>
              <a:latin typeface="Arial"/>
              <a:cs typeface="Arial"/>
            </a:rPr>
            <a:t>Y</a:t>
          </a:r>
          <a:r>
            <a:rPr lang="en-US" sz="1000" b="0" i="0" u="none" strike="noStrike" baseline="0">
              <a:solidFill>
                <a:srgbClr val="000000"/>
              </a:solidFill>
              <a:latin typeface="Arial"/>
              <a:cs typeface="Arial"/>
            </a:rPr>
            <a:t>) / (Total tolerance </a:t>
          </a:r>
          <a:r>
            <a:rPr lang="en-US" sz="1000" b="1" i="0" u="none" strike="noStrike" baseline="0">
              <a:solidFill>
                <a:srgbClr val="000000"/>
              </a:solidFill>
              <a:latin typeface="Arial"/>
              <a:cs typeface="Arial"/>
            </a:rPr>
            <a:t>Z</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
          </a:r>
          <a:r>
            <a:rPr lang="en-US" sz="1000" b="0" i="0" u="none" strike="noStrike" baseline="0">
              <a:solidFill>
                <a:srgbClr val="000000"/>
              </a:solidFill>
              <a:latin typeface="Arial"/>
              <a:cs typeface="Arial"/>
            </a:rPr>
            <a:t> should be less than 1/100 or 1% of the total tolerance being measured.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Deflection </a:t>
          </a:r>
          <a:r>
            <a:rPr lang="en-US" sz="1000" b="1" i="0" u="none" strike="noStrike" baseline="0">
              <a:solidFill>
                <a:srgbClr val="000000"/>
              </a:solidFill>
              <a:latin typeface="Arial"/>
              <a:cs typeface="Arial"/>
            </a:rPr>
            <a:t>Y</a:t>
          </a:r>
          <a:r>
            <a:rPr lang="en-US" sz="1000" b="0" i="0" u="none" strike="noStrike" baseline="0">
              <a:solidFill>
                <a:srgbClr val="000000"/>
              </a:solidFill>
              <a:latin typeface="Arial"/>
              <a:cs typeface="Arial"/>
            </a:rPr>
            <a:t> is due to the cutting tool force </a:t>
          </a:r>
          <a:r>
            <a:rPr lang="en-US" sz="1000" b="1" i="0" u="none" strike="noStrike" baseline="0">
              <a:solidFill>
                <a:srgbClr val="000000"/>
              </a:solidFill>
              <a:latin typeface="Arial"/>
              <a:cs typeface="Arial"/>
            </a:rPr>
            <a:t>F </a:t>
          </a:r>
          <a:r>
            <a:rPr lang="en-US" sz="1000" b="0" i="0" u="none" strike="noStrike" baseline="0">
              <a:solidFill>
                <a:srgbClr val="000000"/>
              </a:solidFill>
              <a:latin typeface="Arial"/>
              <a:cs typeface="Arial"/>
            </a:rPr>
            <a:t>in the Turing operation below. </a:t>
          </a:r>
        </a:p>
      </xdr:txBody>
    </xdr:sp>
    <xdr:clientData/>
  </xdr:twoCellAnchor>
  <xdr:twoCellAnchor editAs="oneCell">
    <xdr:from>
      <xdr:col>1</xdr:col>
      <xdr:colOff>333375</xdr:colOff>
      <xdr:row>205</xdr:row>
      <xdr:rowOff>142875</xdr:rowOff>
    </xdr:from>
    <xdr:to>
      <xdr:col>4</xdr:col>
      <xdr:colOff>28575</xdr:colOff>
      <xdr:row>217</xdr:row>
      <xdr:rowOff>133350</xdr:rowOff>
    </xdr:to>
    <xdr:pic>
      <xdr:nvPicPr>
        <xdr:cNvPr id="8583" name="Picture 5" descr="CLAMP-DEFLECTION-4">
          <a:extLst>
            <a:ext uri="{FF2B5EF4-FFF2-40B4-BE49-F238E27FC236}">
              <a16:creationId xmlns:a16="http://schemas.microsoft.com/office/drawing/2014/main" id="{00000000-0008-0000-0600-0000872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4900" y="33480375"/>
          <a:ext cx="3457575"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240</xdr:row>
      <xdr:rowOff>38100</xdr:rowOff>
    </xdr:from>
    <xdr:to>
      <xdr:col>5</xdr:col>
      <xdr:colOff>523875</xdr:colOff>
      <xdr:row>253</xdr:row>
      <xdr:rowOff>95250</xdr:rowOff>
    </xdr:to>
    <xdr:pic>
      <xdr:nvPicPr>
        <xdr:cNvPr id="8584" name="Picture 6" descr="CLAMP-DEFLECTION-2">
          <a:extLst>
            <a:ext uri="{FF2B5EF4-FFF2-40B4-BE49-F238E27FC236}">
              <a16:creationId xmlns:a16="http://schemas.microsoft.com/office/drawing/2014/main" id="{00000000-0008-0000-0600-0000882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7175" y="39062025"/>
          <a:ext cx="5381625"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258</xdr:row>
      <xdr:rowOff>85725</xdr:rowOff>
    </xdr:from>
    <xdr:to>
      <xdr:col>1</xdr:col>
      <xdr:colOff>1752600</xdr:colOff>
      <xdr:row>268</xdr:row>
      <xdr:rowOff>95250</xdr:rowOff>
    </xdr:to>
    <xdr:pic>
      <xdr:nvPicPr>
        <xdr:cNvPr id="8585" name="Picture 7" descr="CLAMP-DEFLECTION-3">
          <a:extLst>
            <a:ext uri="{FF2B5EF4-FFF2-40B4-BE49-F238E27FC236}">
              <a16:creationId xmlns:a16="http://schemas.microsoft.com/office/drawing/2014/main" id="{00000000-0008-0000-0600-0000892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875" y="42024300"/>
          <a:ext cx="23812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233</xdr:row>
      <xdr:rowOff>85725</xdr:rowOff>
    </xdr:from>
    <xdr:to>
      <xdr:col>5</xdr:col>
      <xdr:colOff>0</xdr:colOff>
      <xdr:row>239</xdr:row>
      <xdr:rowOff>114300</xdr:rowOff>
    </xdr:to>
    <xdr:sp macro="" textlink="">
      <xdr:nvSpPr>
        <xdr:cNvPr id="8201" name="Text Box 9">
          <a:extLst>
            <a:ext uri="{FF2B5EF4-FFF2-40B4-BE49-F238E27FC236}">
              <a16:creationId xmlns:a16="http://schemas.microsoft.com/office/drawing/2014/main" id="{00000000-0008-0000-0600-000009200000}"/>
            </a:ext>
          </a:extLst>
        </xdr:cNvPr>
        <xdr:cNvSpPr txBox="1">
          <a:spLocks noChangeArrowheads="1"/>
        </xdr:cNvSpPr>
      </xdr:nvSpPr>
      <xdr:spPr bwMode="auto">
        <a:xfrm>
          <a:off x="809625" y="37976175"/>
          <a:ext cx="4305300" cy="1000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JIGS AND FIXTURES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general terms, fixtures hold parts firmly while being machined or assembled, and jigs guide or position cutting tools. Jigs and fixtures are used today in manual and Numerically Controlled (N/C) machine tools. </a:t>
          </a:r>
        </a:p>
      </xdr:txBody>
    </xdr:sp>
    <xdr:clientData/>
  </xdr:twoCellAnchor>
  <xdr:twoCellAnchor>
    <xdr:from>
      <xdr:col>1</xdr:col>
      <xdr:colOff>0</xdr:colOff>
      <xdr:row>155</xdr:row>
      <xdr:rowOff>19050</xdr:rowOff>
    </xdr:from>
    <xdr:to>
      <xdr:col>4</xdr:col>
      <xdr:colOff>495300</xdr:colOff>
      <xdr:row>166</xdr:row>
      <xdr:rowOff>114300</xdr:rowOff>
    </xdr:to>
    <xdr:sp macro="" textlink="">
      <xdr:nvSpPr>
        <xdr:cNvPr id="8202" name="Text Box 10">
          <a:extLst>
            <a:ext uri="{FF2B5EF4-FFF2-40B4-BE49-F238E27FC236}">
              <a16:creationId xmlns:a16="http://schemas.microsoft.com/office/drawing/2014/main" id="{00000000-0008-0000-0600-00000A200000}"/>
            </a:ext>
          </a:extLst>
        </xdr:cNvPr>
        <xdr:cNvSpPr txBox="1">
          <a:spLocks noChangeArrowheads="1"/>
        </xdr:cNvSpPr>
      </xdr:nvSpPr>
      <xdr:spPr bwMode="auto">
        <a:xfrm>
          <a:off x="771525" y="25241250"/>
          <a:ext cx="4257675" cy="1876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CUTTING TOOL FORCE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Below, metal is revolved by cutting tool action in the turning operation illustrated below. Several factors reduce the quality of the shaft:</a:t>
          </a:r>
        </a:p>
        <a:p>
          <a:pPr algn="l" rtl="0">
            <a:defRPr sz="1000"/>
          </a:pPr>
          <a:r>
            <a:rPr lang="en-US" sz="1000" b="0" i="0" u="none" strike="noStrike" baseline="0">
              <a:solidFill>
                <a:srgbClr val="000000"/>
              </a:solidFill>
              <a:latin typeface="Arial"/>
              <a:cs typeface="Arial"/>
            </a:rPr>
            <a:t>1. The tool must overcome the friction of the chip and the shear strength of the part material. Vibration due to metal chip removal reduces accuracy.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Chip thickness is always greater than cut depth d. Quality is reduced if long stringy chips tangle between part and tool.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Temperature increase due to tool / part friction may affect dimensions of the finished part.</a:t>
          </a:r>
        </a:p>
      </xdr:txBody>
    </xdr:sp>
    <xdr:clientData/>
  </xdr:twoCellAnchor>
  <xdr:twoCellAnchor editAs="oneCell">
    <xdr:from>
      <xdr:col>0</xdr:col>
      <xdr:colOff>228600</xdr:colOff>
      <xdr:row>77</xdr:row>
      <xdr:rowOff>85725</xdr:rowOff>
    </xdr:from>
    <xdr:to>
      <xdr:col>5</xdr:col>
      <xdr:colOff>476250</xdr:colOff>
      <xdr:row>99</xdr:row>
      <xdr:rowOff>95250</xdr:rowOff>
    </xdr:to>
    <xdr:pic>
      <xdr:nvPicPr>
        <xdr:cNvPr id="8588" name="Picture 12" descr="GEARBOX-ASSY">
          <a:extLst>
            <a:ext uri="{FF2B5EF4-FFF2-40B4-BE49-F238E27FC236}">
              <a16:creationId xmlns:a16="http://schemas.microsoft.com/office/drawing/2014/main" id="{00000000-0008-0000-0600-00008C2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2677775"/>
          <a:ext cx="5362575" cy="357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685800</xdr:colOff>
      <xdr:row>104</xdr:row>
      <xdr:rowOff>76200</xdr:rowOff>
    </xdr:from>
    <xdr:to>
      <xdr:col>5</xdr:col>
      <xdr:colOff>581025</xdr:colOff>
      <xdr:row>120</xdr:row>
      <xdr:rowOff>9525</xdr:rowOff>
    </xdr:to>
    <xdr:sp macro="" textlink="">
      <xdr:nvSpPr>
        <xdr:cNvPr id="8206" name="Text Box 14">
          <a:extLst>
            <a:ext uri="{FF2B5EF4-FFF2-40B4-BE49-F238E27FC236}">
              <a16:creationId xmlns:a16="http://schemas.microsoft.com/office/drawing/2014/main" id="{00000000-0008-0000-0600-00000E200000}"/>
            </a:ext>
          </a:extLst>
        </xdr:cNvPr>
        <xdr:cNvSpPr txBox="1">
          <a:spLocks noChangeArrowheads="1"/>
        </xdr:cNvSpPr>
      </xdr:nvSpPr>
      <xdr:spPr bwMode="auto">
        <a:xfrm>
          <a:off x="685800" y="17040225"/>
          <a:ext cx="5010150" cy="2524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 </a:t>
          </a:r>
          <a:r>
            <a:rPr lang="en-US" sz="1000" b="1" i="0" u="sng" strike="noStrike" baseline="0">
              <a:solidFill>
                <a:srgbClr val="000000"/>
              </a:solidFill>
              <a:latin typeface="Arial"/>
              <a:cs typeface="Arial"/>
            </a:rPr>
            <a:t>BEVEL GEARBOX BILL OF MATERIALS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ITEM    QTY         DESCRIPTION                               MATERIAL                           </a:t>
          </a: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1            2           SHAFT                                           1.000” DIA  304 STN STEEL</a:t>
          </a:r>
        </a:p>
        <a:p>
          <a:pPr algn="l" rtl="0">
            <a:defRPr sz="1000"/>
          </a:pPr>
          <a:r>
            <a:rPr lang="en-US" sz="1000" b="0" i="0" u="sng" strike="noStrike" baseline="0">
              <a:solidFill>
                <a:srgbClr val="000000"/>
              </a:solidFill>
              <a:latin typeface="Arial"/>
              <a:cs typeface="Arial"/>
            </a:rPr>
            <a:t>2            4           BALL BEARING                               SK6205 STN STEEL</a:t>
          </a:r>
        </a:p>
        <a:p>
          <a:pPr algn="l" rtl="0">
            <a:defRPr sz="1000"/>
          </a:pPr>
          <a:r>
            <a:rPr lang="en-US" sz="1000" b="0" i="0" u="sng" strike="noStrike" baseline="0">
              <a:solidFill>
                <a:srgbClr val="000000"/>
              </a:solidFill>
              <a:latin typeface="Arial"/>
              <a:cs typeface="Arial"/>
            </a:rPr>
            <a:t>3            2           BEVEL GEAR                                 25 TEETH, 20 DEG. 2.500 PD                             </a:t>
          </a:r>
        </a:p>
        <a:p>
          <a:pPr algn="l" rtl="0">
            <a:defRPr sz="1000"/>
          </a:pPr>
          <a:r>
            <a:rPr lang="en-US" sz="1000" b="0" i="0" u="sng" strike="noStrike" baseline="0">
              <a:solidFill>
                <a:srgbClr val="000000"/>
              </a:solidFill>
              <a:latin typeface="Arial"/>
              <a:cs typeface="Arial"/>
            </a:rPr>
            <a:t>4            2           INTERNAL RETAINING RING            97633A380</a:t>
          </a:r>
        </a:p>
        <a:p>
          <a:pPr algn="l" rtl="0">
            <a:defRPr sz="1000"/>
          </a:pPr>
          <a:r>
            <a:rPr lang="en-US" sz="1000" b="0" i="0" u="sng" strike="noStrike" baseline="0">
              <a:solidFill>
                <a:srgbClr val="000000"/>
              </a:solidFill>
              <a:latin typeface="Arial"/>
              <a:cs typeface="Arial"/>
            </a:rPr>
            <a:t>5            2           OIL SEAL                                        S42077-8</a:t>
          </a:r>
        </a:p>
        <a:p>
          <a:pPr algn="l" rtl="0">
            <a:defRPr sz="1000"/>
          </a:pPr>
          <a:r>
            <a:rPr lang="en-US" sz="1000" b="0" i="0" u="sng" strike="noStrike" baseline="0">
              <a:solidFill>
                <a:srgbClr val="000000"/>
              </a:solidFill>
              <a:latin typeface="Arial"/>
              <a:cs typeface="Arial"/>
            </a:rPr>
            <a:t>6            2           END CAP                                       M-200786</a:t>
          </a:r>
        </a:p>
        <a:p>
          <a:pPr algn="l" rtl="0">
            <a:defRPr sz="1000"/>
          </a:pPr>
          <a:r>
            <a:rPr lang="en-US" sz="1000" b="0" i="0" u="sng" strike="noStrike" baseline="0">
              <a:solidFill>
                <a:srgbClr val="000000"/>
              </a:solidFill>
              <a:latin typeface="Arial"/>
              <a:cs typeface="Arial"/>
            </a:rPr>
            <a:t>7            2           BEARING HOUSING                       2024 ALUMINUM</a:t>
          </a:r>
        </a:p>
        <a:p>
          <a:pPr algn="l" rtl="0">
            <a:defRPr sz="1000"/>
          </a:pPr>
          <a:r>
            <a:rPr lang="en-US" sz="1000" b="0" i="0" u="sng" strike="noStrike" baseline="0">
              <a:solidFill>
                <a:srgbClr val="000000"/>
              </a:solidFill>
              <a:latin typeface="Arial"/>
              <a:cs typeface="Arial"/>
            </a:rPr>
            <a:t>8          18           MACHINE SCREW                          W-000500-SH</a:t>
          </a:r>
        </a:p>
        <a:p>
          <a:pPr algn="l" rtl="0">
            <a:defRPr sz="1000"/>
          </a:pPr>
          <a:r>
            <a:rPr lang="en-US" sz="1000" b="0" i="0" u="sng" strike="noStrike" baseline="0">
              <a:solidFill>
                <a:srgbClr val="000000"/>
              </a:solidFill>
              <a:latin typeface="Arial"/>
              <a:cs typeface="Arial"/>
            </a:rPr>
            <a:t>9            2           GEARBOX                                      SCH 40 STAINLESS STEEL PIPE </a:t>
          </a:r>
        </a:p>
        <a:p>
          <a:pPr algn="l" rtl="0">
            <a:defRPr sz="1000"/>
          </a:pPr>
          <a:r>
            <a:rPr lang="en-US" sz="1000" b="0" i="0" u="sng" strike="noStrike" baseline="0">
              <a:solidFill>
                <a:srgbClr val="000000"/>
              </a:solidFill>
              <a:latin typeface="Arial"/>
              <a:cs typeface="Arial"/>
            </a:rPr>
            <a:t>10          2           COLLAR                                         STEEL</a:t>
          </a:r>
        </a:p>
        <a:p>
          <a:pPr algn="l" rtl="0">
            <a:defRPr sz="1000"/>
          </a:pPr>
          <a:r>
            <a:rPr lang="en-US" sz="1000" b="0" i="0" u="sng" strike="noStrike" baseline="0">
              <a:solidFill>
                <a:srgbClr val="000000"/>
              </a:solidFill>
              <a:latin typeface="Arial"/>
              <a:cs typeface="Arial"/>
            </a:rPr>
            <a:t>11          2           RETAINER                                      STEEL</a:t>
          </a:r>
        </a:p>
        <a:p>
          <a:pPr algn="l" rtl="0">
            <a:defRPr sz="1000"/>
          </a:pPr>
          <a:r>
            <a:rPr lang="en-US" sz="1000" b="0" i="0" u="sng" strike="noStrike" baseline="0">
              <a:solidFill>
                <a:srgbClr val="000000"/>
              </a:solidFill>
              <a:latin typeface="Arial"/>
              <a:cs typeface="Arial"/>
            </a:rPr>
            <a:t>12          2           SQUARE KEY                                 99374A130</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752475</xdr:colOff>
      <xdr:row>66</xdr:row>
      <xdr:rowOff>114300</xdr:rowOff>
    </xdr:from>
    <xdr:to>
      <xdr:col>5</xdr:col>
      <xdr:colOff>0</xdr:colOff>
      <xdr:row>77</xdr:row>
      <xdr:rowOff>38100</xdr:rowOff>
    </xdr:to>
    <xdr:sp macro="" textlink="">
      <xdr:nvSpPr>
        <xdr:cNvPr id="8207" name="Text Box 15">
          <a:extLst>
            <a:ext uri="{FF2B5EF4-FFF2-40B4-BE49-F238E27FC236}">
              <a16:creationId xmlns:a16="http://schemas.microsoft.com/office/drawing/2014/main" id="{00000000-0008-0000-0600-00000F200000}"/>
            </a:ext>
          </a:extLst>
        </xdr:cNvPr>
        <xdr:cNvSpPr txBox="1">
          <a:spLocks noChangeArrowheads="1"/>
        </xdr:cNvSpPr>
      </xdr:nvSpPr>
      <xdr:spPr bwMode="auto">
        <a:xfrm>
          <a:off x="752475" y="10925175"/>
          <a:ext cx="4362450" cy="1704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Product Quality Control</a:t>
          </a:r>
        </a:p>
        <a:p>
          <a:pPr algn="l" rtl="0">
            <a:defRPr sz="1000"/>
          </a:pPr>
          <a:r>
            <a:rPr lang="en-US" sz="1000" b="0" i="0" u="none" strike="noStrike" baseline="0">
              <a:solidFill>
                <a:srgbClr val="000000"/>
              </a:solidFill>
              <a:latin typeface="Arial"/>
              <a:cs typeface="Arial"/>
            </a:rPr>
            <a:t>The assembly drawing of the gearbox to be manufacture in the factory is shown below. It has 12 components. Bearings, gears, collars, retaining rings, and machine screws will be purchased from vendors. The equipment suppliers must meet quality standards and delivery schedules established in legal and binding contracts.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Items manufactured in-house will be: shafts, bearing housings, gearbox shell, and end caps. Variations in the dimensions of these components determine: fit form, and function.</a:t>
          </a:r>
        </a:p>
      </xdr:txBody>
    </xdr:sp>
    <xdr:clientData/>
  </xdr:twoCellAnchor>
  <xdr:twoCellAnchor editAs="oneCell">
    <xdr:from>
      <xdr:col>0</xdr:col>
      <xdr:colOff>600075</xdr:colOff>
      <xdr:row>127</xdr:row>
      <xdr:rowOff>95250</xdr:rowOff>
    </xdr:from>
    <xdr:to>
      <xdr:col>5</xdr:col>
      <xdr:colOff>485775</xdr:colOff>
      <xdr:row>151</xdr:row>
      <xdr:rowOff>38100</xdr:rowOff>
    </xdr:to>
    <xdr:pic>
      <xdr:nvPicPr>
        <xdr:cNvPr id="8591" name="Picture 17" descr="GEARBOX-SHAFT">
          <a:extLst>
            <a:ext uri="{FF2B5EF4-FFF2-40B4-BE49-F238E27FC236}">
              <a16:creationId xmlns:a16="http://schemas.microsoft.com/office/drawing/2014/main" id="{00000000-0008-0000-0600-00008F2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0075" y="20783550"/>
          <a:ext cx="5000625" cy="382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1133475</xdr:colOff>
      <xdr:row>291</xdr:row>
      <xdr:rowOff>66675</xdr:rowOff>
    </xdr:from>
    <xdr:to>
      <xdr:col>3</xdr:col>
      <xdr:colOff>419100</xdr:colOff>
      <xdr:row>303</xdr:row>
      <xdr:rowOff>76200</xdr:rowOff>
    </xdr:to>
    <xdr:pic>
      <xdr:nvPicPr>
        <xdr:cNvPr id="8592" name="Picture 19" descr="CLAMP-DEFLECTION-1">
          <a:extLst>
            <a:ext uri="{FF2B5EF4-FFF2-40B4-BE49-F238E27FC236}">
              <a16:creationId xmlns:a16="http://schemas.microsoft.com/office/drawing/2014/main" id="{00000000-0008-0000-0600-0000902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0" y="47396400"/>
          <a:ext cx="22955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52</xdr:row>
      <xdr:rowOff>152400</xdr:rowOff>
    </xdr:from>
    <xdr:to>
      <xdr:col>3</xdr:col>
      <xdr:colOff>638175</xdr:colOff>
      <xdr:row>66</xdr:row>
      <xdr:rowOff>28575</xdr:rowOff>
    </xdr:to>
    <xdr:graphicFrame macro="">
      <xdr:nvGraphicFramePr>
        <xdr:cNvPr id="8593" name="Chart 20">
          <a:extLst>
            <a:ext uri="{FF2B5EF4-FFF2-40B4-BE49-F238E27FC236}">
              <a16:creationId xmlns:a16="http://schemas.microsoft.com/office/drawing/2014/main" id="{00000000-0008-0000-0600-000091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762000</xdr:colOff>
      <xdr:row>120</xdr:row>
      <xdr:rowOff>76200</xdr:rowOff>
    </xdr:from>
    <xdr:to>
      <xdr:col>4</xdr:col>
      <xdr:colOff>323850</xdr:colOff>
      <xdr:row>127</xdr:row>
      <xdr:rowOff>9525</xdr:rowOff>
    </xdr:to>
    <xdr:sp macro="" textlink="">
      <xdr:nvSpPr>
        <xdr:cNvPr id="8213" name="Text Box 21">
          <a:extLst>
            <a:ext uri="{FF2B5EF4-FFF2-40B4-BE49-F238E27FC236}">
              <a16:creationId xmlns:a16="http://schemas.microsoft.com/office/drawing/2014/main" id="{00000000-0008-0000-0600-000015200000}"/>
            </a:ext>
          </a:extLst>
        </xdr:cNvPr>
        <xdr:cNvSpPr txBox="1">
          <a:spLocks noChangeArrowheads="1"/>
        </xdr:cNvSpPr>
      </xdr:nvSpPr>
      <xdr:spPr bwMode="auto">
        <a:xfrm>
          <a:off x="1533525" y="19631025"/>
          <a:ext cx="3324225" cy="1066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Shaft Diameter Tolerance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Upper Specification Limit (USL) is 0.989 inches.</a:t>
          </a:r>
        </a:p>
        <a:p>
          <a:pPr algn="l" rtl="0">
            <a:defRPr sz="1000"/>
          </a:pPr>
          <a:r>
            <a:rPr lang="en-US" sz="1000" b="0" i="0" u="none" strike="noStrike" baseline="0">
              <a:solidFill>
                <a:srgbClr val="000000"/>
              </a:solidFill>
              <a:latin typeface="Arial"/>
              <a:cs typeface="Arial"/>
            </a:rPr>
            <a:t>Lower Specification Limit (LSL) is 0.985 inches.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Total allowable tolerance or deviation in shaft diameter is 0.004 inches.</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161925</xdr:colOff>
      <xdr:row>53</xdr:row>
      <xdr:rowOff>19050</xdr:rowOff>
    </xdr:from>
    <xdr:to>
      <xdr:col>9</xdr:col>
      <xdr:colOff>571500</xdr:colOff>
      <xdr:row>69</xdr:row>
      <xdr:rowOff>114300</xdr:rowOff>
    </xdr:to>
    <xdr:graphicFrame macro="">
      <xdr:nvGraphicFramePr>
        <xdr:cNvPr id="8595" name="Chart 23">
          <a:extLst>
            <a:ext uri="{FF2B5EF4-FFF2-40B4-BE49-F238E27FC236}">
              <a16:creationId xmlns:a16="http://schemas.microsoft.com/office/drawing/2014/main" id="{00000000-0008-0000-0600-000093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9525</xdr:colOff>
      <xdr:row>60</xdr:row>
      <xdr:rowOff>19050</xdr:rowOff>
    </xdr:from>
    <xdr:to>
      <xdr:col>5</xdr:col>
      <xdr:colOff>609600</xdr:colOff>
      <xdr:row>65</xdr:row>
      <xdr:rowOff>85725</xdr:rowOff>
    </xdr:to>
    <xdr:sp macro="" textlink="">
      <xdr:nvSpPr>
        <xdr:cNvPr id="8216" name="Text Box 24">
          <a:extLst>
            <a:ext uri="{FF2B5EF4-FFF2-40B4-BE49-F238E27FC236}">
              <a16:creationId xmlns:a16="http://schemas.microsoft.com/office/drawing/2014/main" id="{00000000-0008-0000-0600-000018200000}"/>
            </a:ext>
          </a:extLst>
        </xdr:cNvPr>
        <xdr:cNvSpPr txBox="1">
          <a:spLocks noChangeArrowheads="1"/>
        </xdr:cNvSpPr>
      </xdr:nvSpPr>
      <xdr:spPr bwMode="auto">
        <a:xfrm>
          <a:off x="4543425" y="9858375"/>
          <a:ext cx="1181100" cy="876300"/>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Input</a:t>
          </a:r>
        </a:p>
        <a:p>
          <a:pPr algn="ctr" rtl="0">
            <a:defRPr sz="1000"/>
          </a:pPr>
          <a:r>
            <a:rPr lang="en-US" sz="1000" b="1" i="0" u="none" strike="noStrike" baseline="0">
              <a:solidFill>
                <a:srgbClr val="000000"/>
              </a:solidFill>
              <a:latin typeface="Arial"/>
              <a:cs typeface="Arial"/>
            </a:rPr>
            <a:t>components</a:t>
          </a:r>
        </a:p>
        <a:p>
          <a:pPr algn="ctr" rtl="0">
            <a:defRPr sz="1000"/>
          </a:pPr>
          <a:r>
            <a:rPr lang="en-US" sz="1000" b="1" i="0" u="none" strike="noStrike" baseline="0">
              <a:solidFill>
                <a:srgbClr val="000000"/>
              </a:solidFill>
              <a:latin typeface="Arial"/>
              <a:cs typeface="Arial"/>
            </a:rPr>
            <a:t>from your</a:t>
          </a:r>
        </a:p>
        <a:p>
          <a:pPr algn="ctr" rtl="0">
            <a:defRPr sz="1000"/>
          </a:pPr>
          <a:r>
            <a:rPr lang="en-US" sz="1000" b="1" i="0" u="none" strike="noStrike" baseline="0">
              <a:solidFill>
                <a:srgbClr val="000000"/>
              </a:solidFill>
              <a:latin typeface="Arial"/>
              <a:cs typeface="Arial"/>
            </a:rPr>
            <a:t>project</a:t>
          </a:r>
        </a:p>
        <a:p>
          <a:pPr algn="ctr" rtl="0">
            <a:defRPr sz="1000"/>
          </a:pPr>
          <a:r>
            <a:rPr lang="en-US" sz="1000" b="1" i="0" u="none" strike="noStrike" baseline="0">
              <a:solidFill>
                <a:srgbClr val="000000"/>
              </a:solidFill>
              <a:latin typeface="Arial"/>
              <a:cs typeface="Arial"/>
            </a:rPr>
            <a:t>right.</a:t>
          </a:r>
        </a:p>
      </xdr:txBody>
    </xdr:sp>
    <xdr:clientData/>
  </xdr:twoCellAnchor>
  <xdr:twoCellAnchor>
    <xdr:from>
      <xdr:col>5</xdr:col>
      <xdr:colOff>609600</xdr:colOff>
      <xdr:row>62</xdr:row>
      <xdr:rowOff>123825</xdr:rowOff>
    </xdr:from>
    <xdr:to>
      <xdr:col>6</xdr:col>
      <xdr:colOff>152400</xdr:colOff>
      <xdr:row>62</xdr:row>
      <xdr:rowOff>123825</xdr:rowOff>
    </xdr:to>
    <xdr:sp macro="" textlink="">
      <xdr:nvSpPr>
        <xdr:cNvPr id="8597" name="Line 25">
          <a:extLst>
            <a:ext uri="{FF2B5EF4-FFF2-40B4-BE49-F238E27FC236}">
              <a16:creationId xmlns:a16="http://schemas.microsoft.com/office/drawing/2014/main" id="{00000000-0008-0000-0600-000095210000}"/>
            </a:ext>
          </a:extLst>
        </xdr:cNvPr>
        <xdr:cNvSpPr>
          <a:spLocks noChangeShapeType="1"/>
        </xdr:cNvSpPr>
      </xdr:nvSpPr>
      <xdr:spPr bwMode="auto">
        <a:xfrm>
          <a:off x="5724525" y="102870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857250</xdr:colOff>
      <xdr:row>4</xdr:row>
      <xdr:rowOff>76200</xdr:rowOff>
    </xdr:from>
    <xdr:to>
      <xdr:col>2</xdr:col>
      <xdr:colOff>1114425</xdr:colOff>
      <xdr:row>15</xdr:row>
      <xdr:rowOff>57150</xdr:rowOff>
    </xdr:to>
    <xdr:pic>
      <xdr:nvPicPr>
        <xdr:cNvPr id="10361" name="Picture 1" descr="GO-NO_GO-GAGE">
          <a:extLst>
            <a:ext uri="{FF2B5EF4-FFF2-40B4-BE49-F238E27FC236}">
              <a16:creationId xmlns:a16="http://schemas.microsoft.com/office/drawing/2014/main" id="{00000000-0008-0000-0700-00007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800100"/>
          <a:ext cx="25241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16</xdr:row>
      <xdr:rowOff>0</xdr:rowOff>
    </xdr:from>
    <xdr:to>
      <xdr:col>5</xdr:col>
      <xdr:colOff>0</xdr:colOff>
      <xdr:row>39</xdr:row>
      <xdr:rowOff>76200</xdr:rowOff>
    </xdr:to>
    <xdr:sp macro="" textlink="">
      <xdr:nvSpPr>
        <xdr:cNvPr id="10242" name="Text Box 2">
          <a:extLst>
            <a:ext uri="{FF2B5EF4-FFF2-40B4-BE49-F238E27FC236}">
              <a16:creationId xmlns:a16="http://schemas.microsoft.com/office/drawing/2014/main" id="{00000000-0008-0000-0700-000002280000}"/>
            </a:ext>
          </a:extLst>
        </xdr:cNvPr>
        <xdr:cNvSpPr txBox="1">
          <a:spLocks noChangeArrowheads="1"/>
        </xdr:cNvSpPr>
      </xdr:nvSpPr>
      <xdr:spPr bwMode="auto">
        <a:xfrm>
          <a:off x="371475" y="2667000"/>
          <a:ext cx="5019675" cy="3800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INSPECTION REPEATABILITY AND REPRODUCIBILITY   R &amp; R</a:t>
          </a:r>
        </a:p>
        <a:p>
          <a:pPr algn="l" rtl="0">
            <a:defRPr sz="1000"/>
          </a:pPr>
          <a:r>
            <a:rPr lang="en-US" sz="1000" b="0" i="0" u="none" strike="noStrike" baseline="0">
              <a:solidFill>
                <a:srgbClr val="000000"/>
              </a:solidFill>
              <a:latin typeface="Arial"/>
              <a:cs typeface="Arial"/>
            </a:rPr>
            <a:t>One very difficult challange is manufacturing parts with dimensions within the small tolerances currently required. Every part must fit, form, and function with other parts in the assembled product. Companies are sometimes forced to assemble out-of-tolerance parts. Oversize rods in the reject bin are assembled in mating parts with oversize holes.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shaft, pictured above, must have a diameter in the range: </a:t>
          </a:r>
        </a:p>
        <a:p>
          <a:pPr algn="l" rtl="0">
            <a:defRPr sz="1000"/>
          </a:pPr>
          <a:r>
            <a:rPr lang="en-US" sz="1000" b="0" i="0" u="none" strike="noStrike" baseline="0">
              <a:solidFill>
                <a:srgbClr val="000000"/>
              </a:solidFill>
              <a:latin typeface="Arial"/>
              <a:cs typeface="Arial"/>
            </a:rPr>
            <a:t>             Upper Spec Limit, USL = 0.989 inches</a:t>
          </a:r>
        </a:p>
        <a:p>
          <a:pPr algn="l" rtl="0">
            <a:defRPr sz="1000"/>
          </a:pPr>
          <a:r>
            <a:rPr lang="en-US" sz="1000" b="0" i="0" u="none" strike="noStrike" baseline="0">
              <a:solidFill>
                <a:srgbClr val="000000"/>
              </a:solidFill>
              <a:latin typeface="Arial"/>
              <a:cs typeface="Arial"/>
            </a:rPr>
            <a:t>             Lower Spec Limit, USL = 0.985 inches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shaft was machined in a turning center and its diameter is being inspected above with a Go-No Go gage. There are variations in the use of gages and their dimensions that must be taken into account.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Type A Inspection Test</a:t>
          </a:r>
        </a:p>
        <a:p>
          <a:pPr algn="l" rtl="0">
            <a:defRPr sz="1000"/>
          </a:pPr>
          <a:r>
            <a:rPr lang="en-US" sz="1000" b="0" i="0" u="none" strike="noStrike" baseline="0">
              <a:solidFill>
                <a:srgbClr val="000000"/>
              </a:solidFill>
              <a:latin typeface="Arial"/>
              <a:cs typeface="Arial"/>
            </a:rPr>
            <a:t>The type A inspection test measures three components:</a:t>
          </a:r>
        </a:p>
        <a:p>
          <a:pPr algn="l" rtl="0">
            <a:defRPr sz="1000"/>
          </a:pPr>
          <a:r>
            <a:rPr lang="en-US" sz="1000" b="0" i="0" u="none" strike="noStrike" baseline="0">
              <a:solidFill>
                <a:srgbClr val="000000"/>
              </a:solidFill>
              <a:latin typeface="Arial"/>
              <a:cs typeface="Arial"/>
            </a:rPr>
            <a:t>            1. Repeatability of the gage.</a:t>
          </a:r>
        </a:p>
        <a:p>
          <a:pPr algn="l" rtl="0">
            <a:defRPr sz="1000"/>
          </a:pPr>
          <a:r>
            <a:rPr lang="en-US" sz="1000" b="0" i="0" u="none" strike="noStrike" baseline="0">
              <a:solidFill>
                <a:srgbClr val="000000"/>
              </a:solidFill>
              <a:latin typeface="Arial"/>
              <a:cs typeface="Arial"/>
            </a:rPr>
            <a:t>            2. Reproducibility of the measurement method.</a:t>
          </a:r>
        </a:p>
        <a:p>
          <a:pPr algn="l" rtl="0">
            <a:defRPr sz="1000"/>
          </a:pPr>
          <a:r>
            <a:rPr lang="en-US" sz="1000" b="0" i="0" u="none" strike="noStrike" baseline="0">
              <a:solidFill>
                <a:srgbClr val="000000"/>
              </a:solidFill>
              <a:latin typeface="Arial"/>
              <a:cs typeface="Arial"/>
            </a:rPr>
            <a:t>            3. Long term stability of the measurements.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relationship between Sigma observed, Sigma measured, and Sigma part or process is illustrated below.</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editAs="oneCell">
    <xdr:from>
      <xdr:col>1</xdr:col>
      <xdr:colOff>47625</xdr:colOff>
      <xdr:row>52</xdr:row>
      <xdr:rowOff>142875</xdr:rowOff>
    </xdr:from>
    <xdr:to>
      <xdr:col>4</xdr:col>
      <xdr:colOff>142875</xdr:colOff>
      <xdr:row>73</xdr:row>
      <xdr:rowOff>9525</xdr:rowOff>
    </xdr:to>
    <xdr:pic>
      <xdr:nvPicPr>
        <xdr:cNvPr id="10363" name="Picture 3" descr="GAGE-R&amp;R-GRAPHS">
          <a:extLst>
            <a:ext uri="{FF2B5EF4-FFF2-40B4-BE49-F238E27FC236}">
              <a16:creationId xmlns:a16="http://schemas.microsoft.com/office/drawing/2014/main" id="{00000000-0008-0000-0700-00007B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639175"/>
          <a:ext cx="4524375"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73</xdr:row>
      <xdr:rowOff>66675</xdr:rowOff>
    </xdr:from>
    <xdr:to>
      <xdr:col>5</xdr:col>
      <xdr:colOff>9525</xdr:colOff>
      <xdr:row>76</xdr:row>
      <xdr:rowOff>123825</xdr:rowOff>
    </xdr:to>
    <xdr:sp macro="" textlink="">
      <xdr:nvSpPr>
        <xdr:cNvPr id="10244" name="Text Box 4">
          <a:extLst>
            <a:ext uri="{FF2B5EF4-FFF2-40B4-BE49-F238E27FC236}">
              <a16:creationId xmlns:a16="http://schemas.microsoft.com/office/drawing/2014/main" id="{00000000-0008-0000-0700-000004280000}"/>
            </a:ext>
          </a:extLst>
        </xdr:cNvPr>
        <xdr:cNvSpPr txBox="1">
          <a:spLocks noChangeArrowheads="1"/>
        </xdr:cNvSpPr>
      </xdr:nvSpPr>
      <xdr:spPr bwMode="auto">
        <a:xfrm>
          <a:off x="371475" y="11963400"/>
          <a:ext cx="5029200"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Calculating: Process, Measured, and Observed Sigma's</a:t>
          </a:r>
        </a:p>
        <a:p>
          <a:pPr algn="l" rtl="0">
            <a:defRPr sz="1000"/>
          </a:pPr>
          <a:r>
            <a:rPr lang="en-US" sz="1000" b="0" i="0" u="none" strike="noStrike" baseline="0">
              <a:solidFill>
                <a:srgbClr val="000000"/>
              </a:solidFill>
              <a:latin typeface="Arial"/>
              <a:cs typeface="Arial"/>
            </a:rPr>
            <a:t>Input the values below and Excel will calculate: Process, Measured, and Observed Sigma's.</a:t>
          </a:r>
        </a:p>
      </xdr:txBody>
    </xdr:sp>
    <xdr:clientData/>
  </xdr:twoCellAnchor>
  <xdr:twoCellAnchor editAs="oneCell">
    <xdr:from>
      <xdr:col>1</xdr:col>
      <xdr:colOff>990600</xdr:colOff>
      <xdr:row>39</xdr:row>
      <xdr:rowOff>133350</xdr:rowOff>
    </xdr:from>
    <xdr:to>
      <xdr:col>2</xdr:col>
      <xdr:colOff>1333500</xdr:colOff>
      <xdr:row>49</xdr:row>
      <xdr:rowOff>0</xdr:rowOff>
    </xdr:to>
    <xdr:pic>
      <xdr:nvPicPr>
        <xdr:cNvPr id="10365" name="Picture 5" descr="GAGE-R&amp;R-TRIANGLE">
          <a:extLst>
            <a:ext uri="{FF2B5EF4-FFF2-40B4-BE49-F238E27FC236}">
              <a16:creationId xmlns:a16="http://schemas.microsoft.com/office/drawing/2014/main" id="{00000000-0008-0000-0700-00007D2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6524625"/>
          <a:ext cx="26098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102</xdr:row>
      <xdr:rowOff>0</xdr:rowOff>
    </xdr:from>
    <xdr:to>
      <xdr:col>5</xdr:col>
      <xdr:colOff>0</xdr:colOff>
      <xdr:row>107</xdr:row>
      <xdr:rowOff>114300</xdr:rowOff>
    </xdr:to>
    <xdr:sp macro="" textlink="">
      <xdr:nvSpPr>
        <xdr:cNvPr id="10246" name="Text Box 6">
          <a:extLst>
            <a:ext uri="{FF2B5EF4-FFF2-40B4-BE49-F238E27FC236}">
              <a16:creationId xmlns:a16="http://schemas.microsoft.com/office/drawing/2014/main" id="{00000000-0008-0000-0700-000006280000}"/>
            </a:ext>
          </a:extLst>
        </xdr:cNvPr>
        <xdr:cNvSpPr txBox="1">
          <a:spLocks noChangeArrowheads="1"/>
        </xdr:cNvSpPr>
      </xdr:nvSpPr>
      <xdr:spPr bwMode="auto">
        <a:xfrm>
          <a:off x="352425" y="16973550"/>
          <a:ext cx="5038725" cy="923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Quality of Inspection</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Gage R &amp; R = 5.0 * Sigma measured / Process tolerance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Gage R &amp; R should be less than 15%.</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0"/>
  <sheetViews>
    <sheetView tabSelected="1" zoomScaleNormal="100" workbookViewId="0">
      <selection activeCell="F1" sqref="F1"/>
    </sheetView>
  </sheetViews>
  <sheetFormatPr defaultColWidth="9.1796875" defaultRowHeight="12.5" x14ac:dyDescent="0.25"/>
  <cols>
    <col min="1" max="1" width="4.453125" style="161" customWidth="1"/>
    <col min="2" max="2" width="42.26953125" style="161" customWidth="1"/>
    <col min="3" max="3" width="17" style="161" customWidth="1"/>
    <col min="4" max="4" width="12.7265625" style="161" customWidth="1"/>
    <col min="5" max="5" width="13.1796875" style="161" customWidth="1"/>
    <col min="6" max="6" width="14" style="161" customWidth="1"/>
    <col min="7" max="7" width="15" style="161" customWidth="1"/>
    <col min="8" max="8" width="11.26953125" style="161" customWidth="1"/>
    <col min="9" max="9" width="14.26953125" style="161" customWidth="1"/>
    <col min="10" max="12" width="9.1796875" style="161"/>
    <col min="13" max="13" width="20.7265625" style="161" customWidth="1"/>
    <col min="14" max="14" width="14.54296875" style="161" customWidth="1"/>
    <col min="15" max="15" width="12.1796875" style="161" customWidth="1"/>
    <col min="16" max="16" width="11" style="161" customWidth="1"/>
    <col min="17" max="17" width="9.1796875" style="161"/>
    <col min="18" max="18" width="13.7265625" style="161" customWidth="1"/>
    <col min="19" max="16384" width="9.1796875" style="161"/>
  </cols>
  <sheetData>
    <row r="1" spans="1:12" ht="15.5" x14ac:dyDescent="0.35">
      <c r="A1" s="310" t="s">
        <v>358</v>
      </c>
      <c r="F1" s="289"/>
      <c r="G1" s="289"/>
      <c r="H1" s="289"/>
      <c r="I1" s="289"/>
      <c r="J1" s="289"/>
      <c r="K1" s="289"/>
      <c r="L1" s="289"/>
    </row>
    <row r="2" spans="1:12" ht="13" x14ac:dyDescent="0.3">
      <c r="B2" s="1" t="s">
        <v>0</v>
      </c>
      <c r="C2" s="311"/>
      <c r="F2" s="289"/>
      <c r="G2" s="289"/>
      <c r="H2" s="289"/>
      <c r="I2" s="289"/>
      <c r="J2" s="289"/>
      <c r="K2" s="289"/>
      <c r="L2" s="289"/>
    </row>
    <row r="3" spans="1:12" ht="13" x14ac:dyDescent="0.3">
      <c r="B3" s="1" t="s">
        <v>359</v>
      </c>
      <c r="F3" s="289"/>
      <c r="G3" s="289"/>
      <c r="H3" s="289"/>
      <c r="I3" s="289"/>
      <c r="J3" s="289"/>
      <c r="K3" s="289"/>
      <c r="L3" s="289"/>
    </row>
    <row r="4" spans="1:12" ht="15.5" x14ac:dyDescent="0.35">
      <c r="B4" s="310" t="s">
        <v>228</v>
      </c>
      <c r="F4" s="289"/>
      <c r="G4" s="289"/>
      <c r="H4" s="289"/>
      <c r="I4" s="289"/>
      <c r="J4" s="289"/>
      <c r="K4" s="289"/>
      <c r="L4" s="289"/>
    </row>
    <row r="5" spans="1:12" x14ac:dyDescent="0.25">
      <c r="F5" s="289"/>
      <c r="G5" s="289"/>
      <c r="H5" s="289"/>
      <c r="I5" s="289"/>
      <c r="J5" s="289"/>
      <c r="K5" s="289"/>
      <c r="L5" s="289"/>
    </row>
    <row r="6" spans="1:12" x14ac:dyDescent="0.25">
      <c r="F6" s="289"/>
      <c r="G6" s="289"/>
      <c r="H6" s="289"/>
      <c r="I6" s="289"/>
      <c r="J6" s="289"/>
      <c r="K6" s="289"/>
      <c r="L6" s="289"/>
    </row>
    <row r="7" spans="1:12" x14ac:dyDescent="0.25">
      <c r="F7" s="289"/>
      <c r="G7" s="289"/>
      <c r="H7" s="289"/>
      <c r="I7" s="289"/>
      <c r="J7" s="289"/>
      <c r="K7" s="289"/>
      <c r="L7" s="289"/>
    </row>
    <row r="8" spans="1:12" x14ac:dyDescent="0.25">
      <c r="F8" s="289"/>
      <c r="G8" s="289"/>
      <c r="H8" s="289"/>
      <c r="I8" s="289"/>
      <c r="J8" s="289"/>
      <c r="K8" s="289"/>
      <c r="L8" s="289"/>
    </row>
    <row r="9" spans="1:12" x14ac:dyDescent="0.25">
      <c r="F9" s="289"/>
      <c r="G9" s="289"/>
      <c r="H9" s="289"/>
      <c r="I9" s="289"/>
      <c r="J9" s="289"/>
      <c r="K9" s="289"/>
      <c r="L9" s="289"/>
    </row>
    <row r="10" spans="1:12" x14ac:dyDescent="0.25">
      <c r="F10" s="289"/>
      <c r="G10" s="289"/>
      <c r="H10" s="289"/>
      <c r="I10" s="289"/>
      <c r="J10" s="289"/>
      <c r="K10" s="289"/>
      <c r="L10" s="289"/>
    </row>
    <row r="11" spans="1:12" x14ac:dyDescent="0.25">
      <c r="F11" s="289"/>
      <c r="G11" s="289"/>
      <c r="H11" s="289"/>
      <c r="I11" s="289"/>
      <c r="J11" s="289"/>
      <c r="K11" s="289"/>
      <c r="L11" s="289"/>
    </row>
    <row r="12" spans="1:12" x14ac:dyDescent="0.25">
      <c r="F12" s="289"/>
      <c r="G12" s="289"/>
      <c r="H12" s="289"/>
      <c r="I12" s="289"/>
      <c r="J12" s="289"/>
      <c r="K12" s="289"/>
      <c r="L12" s="289"/>
    </row>
    <row r="13" spans="1:12" x14ac:dyDescent="0.25">
      <c r="F13" s="289"/>
      <c r="G13" s="289"/>
      <c r="H13" s="289"/>
      <c r="I13" s="289"/>
      <c r="J13" s="289"/>
      <c r="K13" s="289"/>
      <c r="L13" s="289"/>
    </row>
    <row r="14" spans="1:12" x14ac:dyDescent="0.25">
      <c r="F14" s="289"/>
      <c r="G14" s="289"/>
      <c r="H14" s="289"/>
      <c r="I14" s="289"/>
      <c r="J14" s="289"/>
      <c r="K14" s="289"/>
      <c r="L14" s="289"/>
    </row>
    <row r="15" spans="1:12" x14ac:dyDescent="0.25">
      <c r="F15" s="289"/>
      <c r="G15" s="289"/>
      <c r="H15" s="289"/>
      <c r="I15" s="289"/>
      <c r="J15" s="289"/>
      <c r="K15" s="289"/>
      <c r="L15" s="289"/>
    </row>
    <row r="16" spans="1:12" x14ac:dyDescent="0.25">
      <c r="F16" s="289"/>
      <c r="G16" s="289"/>
      <c r="H16" s="289"/>
      <c r="I16" s="289"/>
      <c r="J16" s="289"/>
      <c r="K16" s="289"/>
      <c r="L16" s="289"/>
    </row>
    <row r="17" spans="6:12" x14ac:dyDescent="0.25">
      <c r="F17" s="289"/>
      <c r="G17" s="289"/>
      <c r="H17" s="289"/>
      <c r="I17" s="289"/>
      <c r="J17" s="289"/>
      <c r="K17" s="289"/>
      <c r="L17" s="289"/>
    </row>
    <row r="18" spans="6:12" x14ac:dyDescent="0.25">
      <c r="F18" s="289"/>
      <c r="G18" s="289"/>
      <c r="H18" s="289"/>
      <c r="I18" s="289"/>
      <c r="J18" s="289"/>
      <c r="K18" s="289"/>
      <c r="L18" s="289"/>
    </row>
    <row r="19" spans="6:12" x14ac:dyDescent="0.25">
      <c r="F19" s="289"/>
      <c r="G19" s="289"/>
      <c r="H19" s="289"/>
      <c r="I19" s="289"/>
      <c r="J19" s="289"/>
      <c r="K19" s="289"/>
      <c r="L19" s="289"/>
    </row>
    <row r="20" spans="6:12" x14ac:dyDescent="0.25">
      <c r="F20" s="289"/>
      <c r="G20" s="289"/>
      <c r="H20" s="289"/>
      <c r="I20" s="289"/>
      <c r="J20" s="289"/>
      <c r="K20" s="289"/>
      <c r="L20" s="289"/>
    </row>
    <row r="21" spans="6:12" x14ac:dyDescent="0.25">
      <c r="F21" s="289"/>
      <c r="G21" s="289"/>
      <c r="H21" s="289"/>
      <c r="I21" s="289"/>
      <c r="J21" s="289"/>
      <c r="K21" s="289"/>
      <c r="L21" s="289"/>
    </row>
    <row r="22" spans="6:12" x14ac:dyDescent="0.25">
      <c r="F22" s="289"/>
      <c r="G22" s="289"/>
      <c r="H22" s="289"/>
      <c r="I22" s="289"/>
      <c r="J22" s="289"/>
      <c r="K22" s="289"/>
      <c r="L22" s="289"/>
    </row>
    <row r="23" spans="6:12" x14ac:dyDescent="0.25">
      <c r="F23" s="289"/>
      <c r="G23" s="289"/>
      <c r="H23" s="289"/>
      <c r="I23" s="289"/>
      <c r="J23" s="289"/>
      <c r="K23" s="289"/>
      <c r="L23" s="289"/>
    </row>
    <row r="24" spans="6:12" x14ac:dyDescent="0.25">
      <c r="F24" s="289"/>
      <c r="G24" s="289"/>
      <c r="H24" s="289"/>
      <c r="I24" s="289"/>
      <c r="J24" s="289"/>
      <c r="K24" s="289"/>
      <c r="L24" s="289"/>
    </row>
    <row r="25" spans="6:12" x14ac:dyDescent="0.25">
      <c r="F25" s="289"/>
      <c r="G25" s="289"/>
      <c r="H25" s="289"/>
      <c r="I25" s="289"/>
      <c r="J25" s="289"/>
      <c r="K25" s="289"/>
      <c r="L25" s="289"/>
    </row>
    <row r="26" spans="6:12" x14ac:dyDescent="0.25">
      <c r="F26" s="289"/>
      <c r="G26" s="289"/>
      <c r="H26" s="289"/>
      <c r="I26" s="289"/>
      <c r="J26" s="289"/>
      <c r="K26" s="289"/>
      <c r="L26" s="289"/>
    </row>
    <row r="27" spans="6:12" x14ac:dyDescent="0.25">
      <c r="F27" s="289"/>
      <c r="G27" s="289"/>
      <c r="H27" s="289"/>
      <c r="I27" s="289"/>
      <c r="J27" s="289"/>
      <c r="K27" s="289"/>
      <c r="L27" s="289"/>
    </row>
    <row r="28" spans="6:12" x14ac:dyDescent="0.25">
      <c r="F28" s="289"/>
      <c r="G28" s="289"/>
      <c r="H28" s="289"/>
      <c r="I28" s="289"/>
      <c r="J28" s="289"/>
      <c r="K28" s="289"/>
      <c r="L28" s="289"/>
    </row>
    <row r="29" spans="6:12" x14ac:dyDescent="0.25">
      <c r="F29" s="289"/>
      <c r="G29" s="289"/>
      <c r="H29" s="289"/>
      <c r="I29" s="289"/>
      <c r="J29" s="289"/>
      <c r="K29" s="289"/>
      <c r="L29" s="289"/>
    </row>
    <row r="30" spans="6:12" x14ac:dyDescent="0.25">
      <c r="F30" s="289"/>
      <c r="G30" s="289"/>
      <c r="H30" s="289"/>
      <c r="I30" s="289"/>
      <c r="J30" s="289"/>
      <c r="K30" s="289"/>
      <c r="L30" s="289"/>
    </row>
    <row r="31" spans="6:12" x14ac:dyDescent="0.25">
      <c r="F31" s="289"/>
      <c r="G31" s="289"/>
      <c r="H31" s="289"/>
      <c r="I31" s="289"/>
      <c r="J31" s="289"/>
      <c r="K31" s="289"/>
      <c r="L31" s="289"/>
    </row>
    <row r="32" spans="6:12" x14ac:dyDescent="0.25">
      <c r="F32" s="289"/>
      <c r="G32" s="289"/>
      <c r="H32" s="289"/>
      <c r="I32" s="289"/>
      <c r="J32" s="289"/>
      <c r="K32" s="289"/>
      <c r="L32" s="289"/>
    </row>
    <row r="33" spans="6:22" x14ac:dyDescent="0.25">
      <c r="F33" s="289"/>
      <c r="G33" s="289"/>
      <c r="H33" s="289"/>
      <c r="I33" s="289"/>
      <c r="J33" s="289"/>
      <c r="K33" s="289"/>
      <c r="L33" s="289"/>
    </row>
    <row r="34" spans="6:22" x14ac:dyDescent="0.25">
      <c r="F34" s="289"/>
      <c r="G34" s="289"/>
      <c r="H34" s="289"/>
      <c r="I34" s="289"/>
      <c r="J34" s="289"/>
      <c r="K34" s="289"/>
      <c r="L34" s="289"/>
    </row>
    <row r="35" spans="6:22" ht="15.5" x14ac:dyDescent="0.35">
      <c r="F35" s="327" t="s">
        <v>351</v>
      </c>
      <c r="G35" s="303"/>
      <c r="H35" s="303"/>
      <c r="I35" s="303"/>
      <c r="J35" s="303"/>
      <c r="K35" s="303"/>
      <c r="L35" s="303"/>
      <c r="M35" s="303"/>
      <c r="N35" s="289"/>
      <c r="O35" s="289"/>
      <c r="P35" s="289"/>
      <c r="Q35" s="289"/>
      <c r="R35" s="289"/>
      <c r="S35" s="220"/>
      <c r="T35" s="220"/>
      <c r="U35" s="220"/>
      <c r="V35" s="220"/>
    </row>
    <row r="36" spans="6:22" x14ac:dyDescent="0.25">
      <c r="F36" s="303"/>
      <c r="G36" s="303"/>
      <c r="H36" s="303"/>
      <c r="I36" s="303"/>
      <c r="J36" s="303"/>
      <c r="K36" s="303"/>
      <c r="L36" s="303"/>
      <c r="M36" s="303"/>
      <c r="N36" s="289"/>
      <c r="O36" s="289"/>
      <c r="P36" s="289"/>
      <c r="Q36" s="289"/>
      <c r="R36" s="289"/>
      <c r="S36" s="220"/>
      <c r="T36" s="220"/>
      <c r="U36" s="220"/>
      <c r="V36" s="220"/>
    </row>
    <row r="37" spans="6:22" ht="14" x14ac:dyDescent="0.3">
      <c r="F37" s="303"/>
      <c r="G37" s="293"/>
      <c r="H37" s="328"/>
      <c r="I37" s="303"/>
      <c r="J37" s="303"/>
      <c r="K37" s="303"/>
      <c r="L37" s="303"/>
      <c r="M37" s="303"/>
      <c r="N37" s="289"/>
      <c r="O37" s="289"/>
      <c r="P37" s="289"/>
      <c r="Q37" s="289"/>
      <c r="R37" s="289"/>
      <c r="S37" s="289"/>
      <c r="T37" s="289"/>
      <c r="U37" s="220"/>
      <c r="V37" s="220"/>
    </row>
    <row r="38" spans="6:22" ht="14" x14ac:dyDescent="0.3">
      <c r="F38" s="303"/>
      <c r="G38" s="293"/>
      <c r="H38" s="328"/>
      <c r="I38" s="303"/>
      <c r="J38" s="303"/>
      <c r="K38" s="303"/>
      <c r="L38" s="303"/>
      <c r="M38" s="299"/>
      <c r="N38" s="220"/>
      <c r="O38" s="289"/>
      <c r="P38" s="289"/>
      <c r="Q38" s="289"/>
      <c r="R38" s="289"/>
      <c r="S38" s="289"/>
      <c r="T38" s="289"/>
      <c r="U38" s="220"/>
      <c r="V38" s="220"/>
    </row>
    <row r="39" spans="6:22" ht="14" x14ac:dyDescent="0.3">
      <c r="F39" s="303"/>
      <c r="G39" s="293"/>
      <c r="H39" s="303"/>
      <c r="I39" s="303"/>
      <c r="J39" s="303"/>
      <c r="K39" s="303"/>
      <c r="L39" s="303"/>
      <c r="M39" s="299"/>
      <c r="N39" s="220"/>
      <c r="O39" s="289"/>
      <c r="P39" s="289"/>
      <c r="Q39" s="289"/>
      <c r="R39" s="289"/>
      <c r="S39" s="289"/>
      <c r="T39" s="289"/>
      <c r="U39" s="220"/>
      <c r="V39" s="220"/>
    </row>
    <row r="40" spans="6:22" x14ac:dyDescent="0.25">
      <c r="F40" s="303"/>
      <c r="G40" s="303"/>
      <c r="H40" s="303"/>
      <c r="I40" s="303"/>
      <c r="J40" s="303"/>
      <c r="K40" s="303"/>
      <c r="L40" s="303"/>
      <c r="M40" s="299"/>
      <c r="N40" s="220"/>
      <c r="O40" s="289"/>
      <c r="P40" s="289"/>
      <c r="Q40" s="289"/>
      <c r="R40" s="289"/>
      <c r="S40" s="289"/>
      <c r="T40" s="289"/>
      <c r="U40" s="220"/>
      <c r="V40" s="220"/>
    </row>
    <row r="41" spans="6:22" x14ac:dyDescent="0.25">
      <c r="F41" s="303"/>
      <c r="G41" s="303"/>
      <c r="H41" s="303"/>
      <c r="I41" s="303"/>
      <c r="J41" s="303"/>
      <c r="K41" s="303"/>
      <c r="L41" s="303"/>
      <c r="M41" s="299"/>
      <c r="N41" s="299"/>
      <c r="O41" s="303"/>
      <c r="P41" s="303"/>
      <c r="Q41" s="303"/>
      <c r="R41" s="303"/>
      <c r="S41" s="303"/>
      <c r="T41" s="303"/>
      <c r="U41" s="299"/>
      <c r="V41" s="220"/>
    </row>
    <row r="42" spans="6:22" x14ac:dyDescent="0.25">
      <c r="F42" s="303"/>
      <c r="G42" s="303"/>
      <c r="H42" s="303"/>
      <c r="I42" s="303"/>
      <c r="J42" s="303"/>
      <c r="K42" s="303"/>
      <c r="L42" s="303"/>
      <c r="M42" s="299"/>
      <c r="N42" s="299"/>
      <c r="O42" s="303"/>
      <c r="P42" s="303"/>
      <c r="Q42" s="303"/>
      <c r="R42" s="303"/>
      <c r="S42" s="303"/>
      <c r="T42" s="303"/>
      <c r="U42" s="299"/>
      <c r="V42" s="220"/>
    </row>
    <row r="43" spans="6:22" x14ac:dyDescent="0.25">
      <c r="F43" s="303"/>
      <c r="G43" s="303"/>
      <c r="H43" s="303"/>
      <c r="I43" s="303"/>
      <c r="J43" s="303"/>
      <c r="K43" s="303"/>
      <c r="L43" s="303"/>
      <c r="M43" s="299"/>
      <c r="N43" s="299"/>
      <c r="O43" s="303"/>
      <c r="P43" s="303"/>
      <c r="Q43" s="303"/>
      <c r="R43" s="303"/>
      <c r="S43" s="303"/>
      <c r="T43" s="303"/>
      <c r="U43" s="299"/>
      <c r="V43" s="220"/>
    </row>
    <row r="44" spans="6:22" x14ac:dyDescent="0.25">
      <c r="F44" s="303"/>
      <c r="G44" s="303"/>
      <c r="H44" s="303"/>
      <c r="I44" s="303"/>
      <c r="J44" s="303"/>
      <c r="K44" s="303"/>
      <c r="L44" s="303"/>
      <c r="M44" s="299"/>
      <c r="N44" s="299"/>
      <c r="O44" s="303"/>
      <c r="P44" s="303"/>
      <c r="Q44" s="303"/>
      <c r="R44" s="303"/>
      <c r="S44" s="303"/>
      <c r="T44" s="303"/>
      <c r="U44" s="299"/>
      <c r="V44" s="220"/>
    </row>
    <row r="45" spans="6:22" x14ac:dyDescent="0.25">
      <c r="F45" s="303"/>
      <c r="G45" s="303"/>
      <c r="H45" s="303"/>
      <c r="I45" s="303"/>
      <c r="J45" s="303"/>
      <c r="K45" s="303"/>
      <c r="L45" s="303"/>
      <c r="M45" s="299"/>
      <c r="N45" s="299"/>
      <c r="O45" s="303"/>
      <c r="P45" s="303"/>
      <c r="Q45" s="303"/>
      <c r="R45" s="303"/>
      <c r="S45" s="303"/>
      <c r="T45" s="303"/>
      <c r="U45" s="299"/>
      <c r="V45" s="220"/>
    </row>
    <row r="46" spans="6:22" x14ac:dyDescent="0.25">
      <c r="F46" s="303"/>
      <c r="G46" s="303"/>
      <c r="H46" s="303"/>
      <c r="I46" s="303"/>
      <c r="J46" s="303"/>
      <c r="K46" s="303"/>
      <c r="L46" s="303"/>
      <c r="M46" s="299"/>
      <c r="N46" s="299"/>
      <c r="O46" s="303"/>
      <c r="P46" s="303"/>
      <c r="Q46" s="303"/>
      <c r="R46" s="303"/>
      <c r="S46" s="303"/>
      <c r="T46" s="303"/>
      <c r="U46" s="299"/>
      <c r="V46" s="220"/>
    </row>
    <row r="47" spans="6:22" x14ac:dyDescent="0.25">
      <c r="F47" s="303"/>
      <c r="G47" s="303"/>
      <c r="H47" s="303"/>
      <c r="I47" s="303"/>
      <c r="J47" s="303"/>
      <c r="K47" s="303"/>
      <c r="L47" s="303"/>
      <c r="M47" s="299"/>
      <c r="N47" s="299"/>
      <c r="O47" s="303"/>
      <c r="P47" s="303"/>
      <c r="Q47" s="303"/>
      <c r="R47" s="303"/>
      <c r="S47" s="303"/>
      <c r="T47" s="303"/>
      <c r="U47" s="299"/>
      <c r="V47" s="220"/>
    </row>
    <row r="48" spans="6:22" x14ac:dyDescent="0.25">
      <c r="F48" s="303"/>
      <c r="G48" s="303"/>
      <c r="H48" s="303"/>
      <c r="I48" s="303"/>
      <c r="J48" s="303"/>
      <c r="K48" s="303"/>
      <c r="L48" s="303"/>
      <c r="M48" s="299"/>
      <c r="N48" s="299"/>
      <c r="O48" s="303"/>
      <c r="P48" s="303"/>
      <c r="Q48" s="303"/>
      <c r="R48" s="303"/>
      <c r="S48" s="303"/>
      <c r="T48" s="303"/>
      <c r="U48" s="299"/>
      <c r="V48" s="220"/>
    </row>
    <row r="49" spans="6:22" x14ac:dyDescent="0.25">
      <c r="F49" s="303"/>
      <c r="G49" s="303"/>
      <c r="H49" s="303"/>
      <c r="I49" s="303"/>
      <c r="J49" s="303"/>
      <c r="K49" s="303"/>
      <c r="L49" s="303"/>
      <c r="M49" s="299"/>
      <c r="N49" s="299"/>
      <c r="O49" s="303"/>
      <c r="P49" s="303"/>
      <c r="Q49" s="303"/>
      <c r="R49" s="303"/>
      <c r="S49" s="303"/>
      <c r="T49" s="303"/>
      <c r="U49" s="299"/>
      <c r="V49" s="220"/>
    </row>
    <row r="50" spans="6:22" x14ac:dyDescent="0.25">
      <c r="F50" s="303"/>
      <c r="G50" s="303"/>
      <c r="H50" s="303"/>
      <c r="I50" s="303"/>
      <c r="J50" s="303"/>
      <c r="K50" s="303"/>
      <c r="L50" s="303"/>
      <c r="M50" s="299"/>
      <c r="N50" s="299"/>
      <c r="O50" s="303"/>
      <c r="P50" s="303"/>
      <c r="Q50" s="303"/>
      <c r="R50" s="303"/>
      <c r="S50" s="303"/>
      <c r="T50" s="303"/>
      <c r="U50" s="299"/>
      <c r="V50" s="220"/>
    </row>
    <row r="51" spans="6:22" x14ac:dyDescent="0.25">
      <c r="F51" s="303"/>
      <c r="G51" s="303"/>
      <c r="H51" s="303"/>
      <c r="I51" s="303"/>
      <c r="J51" s="303"/>
      <c r="K51" s="303"/>
      <c r="L51" s="303"/>
      <c r="M51" s="299"/>
      <c r="N51" s="299"/>
      <c r="O51" s="303"/>
      <c r="P51" s="303"/>
      <c r="Q51" s="303"/>
      <c r="R51" s="303"/>
      <c r="S51" s="303"/>
      <c r="T51" s="303"/>
      <c r="U51" s="299"/>
      <c r="V51" s="220"/>
    </row>
    <row r="52" spans="6:22" x14ac:dyDescent="0.25">
      <c r="F52" s="303"/>
      <c r="G52" s="303"/>
      <c r="H52" s="303"/>
      <c r="I52" s="303"/>
      <c r="J52" s="303"/>
      <c r="K52" s="303"/>
      <c r="L52" s="303"/>
      <c r="M52" s="299"/>
      <c r="N52" s="299"/>
      <c r="O52" s="303"/>
      <c r="P52" s="303"/>
      <c r="Q52" s="303"/>
      <c r="R52" s="303"/>
      <c r="S52" s="303"/>
      <c r="T52" s="303"/>
      <c r="U52" s="299"/>
      <c r="V52" s="220"/>
    </row>
    <row r="53" spans="6:22" x14ac:dyDescent="0.25">
      <c r="F53" s="303"/>
      <c r="G53" s="303"/>
      <c r="H53" s="303"/>
      <c r="I53" s="303"/>
      <c r="J53" s="303"/>
      <c r="K53" s="303"/>
      <c r="L53" s="303"/>
      <c r="M53" s="299"/>
      <c r="N53" s="299"/>
      <c r="O53" s="303"/>
      <c r="P53" s="303"/>
      <c r="Q53" s="303"/>
      <c r="R53" s="303"/>
      <c r="S53" s="303"/>
      <c r="T53" s="303"/>
      <c r="U53" s="299"/>
      <c r="V53" s="220"/>
    </row>
    <row r="54" spans="6:22" x14ac:dyDescent="0.25">
      <c r="F54" s="303"/>
      <c r="G54" s="303"/>
      <c r="H54" s="303"/>
      <c r="I54" s="303"/>
      <c r="J54" s="303"/>
      <c r="K54" s="303"/>
      <c r="L54" s="303"/>
      <c r="M54" s="299"/>
      <c r="N54" s="299"/>
      <c r="O54" s="303"/>
      <c r="P54" s="303"/>
      <c r="Q54" s="303"/>
      <c r="R54" s="303"/>
      <c r="S54" s="303"/>
      <c r="T54" s="303"/>
      <c r="U54" s="299"/>
      <c r="V54" s="220"/>
    </row>
    <row r="55" spans="6:22" x14ac:dyDescent="0.25">
      <c r="F55" s="303"/>
      <c r="G55" s="303"/>
      <c r="H55" s="303"/>
      <c r="I55" s="303"/>
      <c r="J55" s="303"/>
      <c r="K55" s="303"/>
      <c r="L55" s="303"/>
      <c r="M55" s="299"/>
      <c r="N55" s="299"/>
      <c r="O55" s="303"/>
      <c r="P55" s="303"/>
      <c r="Q55" s="303"/>
      <c r="R55" s="303"/>
      <c r="S55" s="303"/>
      <c r="T55" s="303"/>
      <c r="U55" s="299"/>
      <c r="V55" s="220"/>
    </row>
    <row r="56" spans="6:22" x14ac:dyDescent="0.25">
      <c r="F56" s="303"/>
      <c r="G56" s="303"/>
      <c r="H56" s="303"/>
      <c r="I56" s="303"/>
      <c r="J56" s="303"/>
      <c r="K56" s="303"/>
      <c r="L56" s="303"/>
      <c r="M56" s="299"/>
      <c r="N56" s="299"/>
      <c r="O56" s="303"/>
      <c r="P56" s="303"/>
      <c r="Q56" s="303"/>
      <c r="R56" s="303"/>
      <c r="S56" s="303"/>
      <c r="T56" s="303"/>
      <c r="U56" s="299"/>
      <c r="V56" s="220"/>
    </row>
    <row r="57" spans="6:22" x14ac:dyDescent="0.25">
      <c r="F57" s="303"/>
      <c r="G57" s="303"/>
      <c r="H57" s="303"/>
      <c r="I57" s="303"/>
      <c r="J57" s="303"/>
      <c r="K57" s="303"/>
      <c r="L57" s="303"/>
      <c r="M57" s="299"/>
      <c r="N57" s="299"/>
      <c r="O57" s="303"/>
      <c r="P57" s="303"/>
      <c r="Q57" s="303"/>
      <c r="R57" s="303"/>
      <c r="S57" s="303"/>
      <c r="T57" s="303"/>
      <c r="U57" s="299"/>
      <c r="V57" s="220"/>
    </row>
    <row r="58" spans="6:22" x14ac:dyDescent="0.25">
      <c r="F58" s="303"/>
      <c r="G58" s="303"/>
      <c r="H58" s="303"/>
      <c r="I58" s="303"/>
      <c r="J58" s="303"/>
      <c r="K58" s="303"/>
      <c r="L58" s="303"/>
      <c r="M58" s="299"/>
      <c r="N58" s="299"/>
      <c r="O58" s="303"/>
      <c r="P58" s="303"/>
      <c r="Q58" s="303"/>
      <c r="R58" s="303"/>
      <c r="S58" s="303"/>
      <c r="T58" s="303"/>
      <c r="U58" s="299"/>
      <c r="V58" s="220"/>
    </row>
    <row r="59" spans="6:22" x14ac:dyDescent="0.25">
      <c r="F59" s="303"/>
      <c r="G59" s="303"/>
      <c r="H59" s="303"/>
      <c r="I59" s="303"/>
      <c r="J59" s="303"/>
      <c r="K59" s="303"/>
      <c r="L59" s="303"/>
      <c r="M59" s="299"/>
      <c r="N59" s="299"/>
      <c r="O59" s="303"/>
      <c r="P59" s="303"/>
      <c r="Q59" s="303"/>
      <c r="R59" s="303"/>
      <c r="S59" s="303"/>
      <c r="T59" s="303"/>
      <c r="U59" s="299"/>
      <c r="V59" s="220"/>
    </row>
    <row r="60" spans="6:22" x14ac:dyDescent="0.25">
      <c r="F60" s="303"/>
      <c r="G60" s="303"/>
      <c r="H60" s="303"/>
      <c r="I60" s="303"/>
      <c r="J60" s="303"/>
      <c r="K60" s="303"/>
      <c r="L60" s="303"/>
      <c r="M60" s="299"/>
      <c r="N60" s="299"/>
      <c r="O60" s="303"/>
      <c r="P60" s="303"/>
      <c r="Q60" s="303"/>
      <c r="R60" s="303"/>
      <c r="S60" s="303"/>
      <c r="T60" s="303"/>
      <c r="U60" s="299"/>
      <c r="V60" s="220"/>
    </row>
    <row r="61" spans="6:22" x14ac:dyDescent="0.25">
      <c r="F61" s="303"/>
      <c r="G61" s="303"/>
      <c r="H61" s="303"/>
      <c r="I61" s="303"/>
      <c r="J61" s="303"/>
      <c r="K61" s="289"/>
      <c r="L61" s="289"/>
      <c r="M61" s="220"/>
      <c r="N61" s="299"/>
      <c r="O61" s="303"/>
      <c r="P61" s="303"/>
      <c r="Q61" s="303"/>
      <c r="R61" s="303"/>
      <c r="S61" s="303"/>
      <c r="T61" s="303"/>
      <c r="U61" s="299"/>
      <c r="V61" s="220"/>
    </row>
    <row r="62" spans="6:22" ht="14" x14ac:dyDescent="0.3">
      <c r="F62" s="326" t="s">
        <v>349</v>
      </c>
      <c r="G62" s="303"/>
      <c r="H62" s="303"/>
      <c r="I62" s="303"/>
      <c r="J62" s="303"/>
      <c r="K62" s="289"/>
      <c r="L62" s="289"/>
      <c r="M62" s="220"/>
      <c r="N62" s="299"/>
      <c r="O62" s="326" t="s">
        <v>350</v>
      </c>
      <c r="P62" s="303"/>
      <c r="Q62" s="303"/>
      <c r="R62" s="303"/>
      <c r="S62" s="303"/>
      <c r="T62" s="303"/>
      <c r="U62" s="299"/>
      <c r="V62" s="220"/>
    </row>
    <row r="63" spans="6:22" ht="14" x14ac:dyDescent="0.3">
      <c r="F63" s="293" t="s">
        <v>337</v>
      </c>
      <c r="G63" s="306"/>
      <c r="H63" s="303"/>
      <c r="I63" s="303"/>
      <c r="J63" s="303"/>
      <c r="K63" s="289"/>
      <c r="L63" s="289"/>
      <c r="M63" s="220"/>
      <c r="N63" s="299"/>
      <c r="O63" s="336"/>
      <c r="P63" s="337"/>
      <c r="Q63" s="338"/>
      <c r="R63" s="338"/>
      <c r="S63" s="338"/>
      <c r="T63" s="338"/>
      <c r="U63" s="299"/>
      <c r="V63" s="220"/>
    </row>
    <row r="64" spans="6:22" ht="13.5" thickBot="1" x14ac:dyDescent="0.35">
      <c r="F64" s="303"/>
      <c r="G64" s="303"/>
      <c r="H64" s="296" t="s">
        <v>36</v>
      </c>
      <c r="I64" s="303"/>
      <c r="J64" s="303"/>
      <c r="K64" s="289"/>
      <c r="L64" s="289"/>
      <c r="M64" s="220"/>
      <c r="N64" s="299"/>
      <c r="O64" s="338"/>
      <c r="P64" s="338"/>
      <c r="Q64" s="339"/>
      <c r="R64" s="338"/>
      <c r="S64" s="338"/>
      <c r="T64" s="338"/>
      <c r="U64" s="299"/>
      <c r="V64" s="220"/>
    </row>
    <row r="65" spans="6:22" ht="13" x14ac:dyDescent="0.3">
      <c r="F65" s="303"/>
      <c r="G65" s="297" t="s">
        <v>95</v>
      </c>
      <c r="H65" s="312">
        <v>80</v>
      </c>
      <c r="I65" s="303" t="s">
        <v>332</v>
      </c>
      <c r="J65" s="303"/>
      <c r="K65" s="289"/>
      <c r="L65" s="289"/>
      <c r="M65" s="220"/>
      <c r="N65" s="299"/>
      <c r="O65" s="338"/>
      <c r="P65" s="340"/>
      <c r="Q65" s="341"/>
      <c r="R65" s="338"/>
      <c r="S65" s="338"/>
      <c r="T65" s="338"/>
      <c r="U65" s="299"/>
      <c r="V65" s="220"/>
    </row>
    <row r="66" spans="6:22" ht="13" x14ac:dyDescent="0.3">
      <c r="F66" s="303"/>
      <c r="G66" s="297" t="s">
        <v>333</v>
      </c>
      <c r="H66" s="314">
        <v>60</v>
      </c>
      <c r="I66" s="303" t="s">
        <v>332</v>
      </c>
      <c r="J66" s="303"/>
      <c r="K66" s="289"/>
      <c r="L66" s="289"/>
      <c r="M66" s="220"/>
      <c r="N66" s="299"/>
      <c r="O66" s="338"/>
      <c r="P66" s="340"/>
      <c r="Q66" s="341"/>
      <c r="R66" s="338"/>
      <c r="S66" s="338"/>
      <c r="T66" s="338"/>
      <c r="U66" s="299"/>
      <c r="V66" s="220"/>
    </row>
    <row r="67" spans="6:22" ht="13.5" thickBot="1" x14ac:dyDescent="0.35">
      <c r="F67" s="303"/>
      <c r="G67" s="297" t="s">
        <v>34</v>
      </c>
      <c r="H67" s="291">
        <v>2.2570000000000001</v>
      </c>
      <c r="I67" s="303"/>
      <c r="J67" s="303"/>
      <c r="K67" s="289"/>
      <c r="L67" s="289"/>
      <c r="M67" s="220"/>
      <c r="N67" s="299"/>
      <c r="O67" s="338"/>
      <c r="P67" s="340"/>
      <c r="Q67" s="342"/>
      <c r="R67" s="338"/>
      <c r="S67" s="338"/>
      <c r="T67" s="338"/>
      <c r="U67" s="299"/>
      <c r="V67" s="220"/>
    </row>
    <row r="68" spans="6:22" ht="13" x14ac:dyDescent="0.3">
      <c r="F68" s="303"/>
      <c r="G68" s="294"/>
      <c r="H68" s="296" t="s">
        <v>97</v>
      </c>
      <c r="I68" s="303"/>
      <c r="J68" s="303"/>
      <c r="K68" s="289"/>
      <c r="L68" s="289"/>
      <c r="M68" s="220"/>
      <c r="N68" s="299"/>
      <c r="O68" s="338"/>
      <c r="P68" s="343"/>
      <c r="Q68" s="339"/>
      <c r="R68" s="338"/>
      <c r="S68" s="338"/>
      <c r="T68" s="338"/>
      <c r="U68" s="299"/>
      <c r="V68" s="220"/>
    </row>
    <row r="69" spans="6:22" ht="13" x14ac:dyDescent="0.3">
      <c r="F69" s="303"/>
      <c r="G69" s="297" t="s">
        <v>334</v>
      </c>
      <c r="H69" s="306" t="s">
        <v>335</v>
      </c>
      <c r="I69" s="303"/>
      <c r="J69" s="303"/>
      <c r="K69" s="289"/>
      <c r="L69" s="289"/>
      <c r="M69" s="220"/>
      <c r="N69" s="299"/>
      <c r="O69" s="338"/>
      <c r="P69" s="340"/>
      <c r="Q69" s="337"/>
      <c r="R69" s="338"/>
      <c r="S69" s="338"/>
      <c r="T69" s="338"/>
      <c r="U69" s="299"/>
      <c r="V69" s="220"/>
    </row>
    <row r="70" spans="6:22" ht="13" x14ac:dyDescent="0.3">
      <c r="F70" s="303"/>
      <c r="G70" s="307" t="s">
        <v>53</v>
      </c>
      <c r="H70" s="308">
        <f>( H65 - H66 ) /(6* H67)</f>
        <v>1.476886722788362</v>
      </c>
      <c r="I70" s="303"/>
      <c r="J70" s="303"/>
      <c r="K70" s="289"/>
      <c r="L70" s="289"/>
      <c r="M70" s="220"/>
      <c r="N70" s="299"/>
      <c r="O70" s="338"/>
      <c r="P70" s="307"/>
      <c r="Q70" s="344"/>
      <c r="R70" s="338"/>
      <c r="S70" s="338"/>
      <c r="T70" s="338"/>
      <c r="U70" s="299"/>
      <c r="V70" s="220"/>
    </row>
    <row r="71" spans="6:22" x14ac:dyDescent="0.25">
      <c r="F71" s="303"/>
      <c r="G71" s="309"/>
      <c r="H71" s="303"/>
      <c r="I71" s="303"/>
      <c r="J71" s="303"/>
      <c r="K71" s="289"/>
      <c r="L71" s="289"/>
      <c r="M71" s="220"/>
      <c r="N71" s="299"/>
      <c r="O71" s="338"/>
      <c r="P71" s="309"/>
      <c r="Q71" s="338"/>
      <c r="R71" s="338"/>
      <c r="S71" s="338"/>
      <c r="T71" s="338"/>
      <c r="U71" s="299"/>
      <c r="V71" s="220"/>
    </row>
    <row r="72" spans="6:22" ht="15.5" x14ac:dyDescent="0.35">
      <c r="F72" s="345" t="s">
        <v>356</v>
      </c>
      <c r="G72" s="303"/>
      <c r="H72" s="303"/>
      <c r="I72" s="303"/>
      <c r="J72" s="303"/>
      <c r="K72" s="289"/>
      <c r="L72" s="289"/>
      <c r="M72" s="220"/>
      <c r="N72" s="345" t="s">
        <v>357</v>
      </c>
      <c r="O72" s="338"/>
      <c r="P72" s="338"/>
      <c r="Q72" s="338"/>
      <c r="R72" s="338"/>
      <c r="S72" s="338"/>
      <c r="T72" s="338"/>
      <c r="U72" s="299"/>
      <c r="V72" s="220"/>
    </row>
    <row r="73" spans="6:22" ht="14" x14ac:dyDescent="0.3">
      <c r="F73" s="293" t="s">
        <v>336</v>
      </c>
      <c r="G73" s="303"/>
      <c r="H73" s="303"/>
      <c r="I73" s="303"/>
      <c r="J73" s="303"/>
      <c r="K73" s="289"/>
      <c r="L73" s="289"/>
      <c r="M73" s="220"/>
      <c r="N73" s="293" t="s">
        <v>336</v>
      </c>
      <c r="O73" s="303"/>
      <c r="P73" s="303"/>
      <c r="Q73" s="303"/>
      <c r="R73" s="303"/>
      <c r="S73" s="289"/>
      <c r="T73" s="289"/>
      <c r="U73" s="299"/>
      <c r="V73" s="220"/>
    </row>
    <row r="74" spans="6:22" ht="13.5" thickBot="1" x14ac:dyDescent="0.35">
      <c r="F74" s="303"/>
      <c r="G74" s="303"/>
      <c r="H74" s="296" t="s">
        <v>36</v>
      </c>
      <c r="I74" s="303"/>
      <c r="J74" s="303"/>
      <c r="K74" s="289"/>
      <c r="L74" s="289"/>
      <c r="M74" s="220"/>
      <c r="N74" s="303"/>
      <c r="O74" s="303"/>
      <c r="P74" s="296" t="s">
        <v>36</v>
      </c>
      <c r="Q74" s="303"/>
      <c r="R74" s="303"/>
      <c r="S74" s="289"/>
      <c r="T74" s="289"/>
      <c r="U74" s="299"/>
      <c r="V74" s="220"/>
    </row>
    <row r="75" spans="6:22" ht="13" x14ac:dyDescent="0.3">
      <c r="F75" s="303"/>
      <c r="G75" s="297" t="s">
        <v>95</v>
      </c>
      <c r="H75" s="312">
        <v>80</v>
      </c>
      <c r="I75" s="303" t="s">
        <v>332</v>
      </c>
      <c r="J75" s="303"/>
      <c r="K75" s="289"/>
      <c r="L75" s="289"/>
      <c r="M75" s="220"/>
      <c r="N75" s="303"/>
      <c r="O75" s="297" t="s">
        <v>95</v>
      </c>
      <c r="P75" s="313">
        <v>80</v>
      </c>
      <c r="Q75" s="303" t="s">
        <v>332</v>
      </c>
      <c r="R75" s="303"/>
      <c r="S75" s="289"/>
      <c r="T75" s="289"/>
      <c r="U75" s="299"/>
      <c r="V75" s="220"/>
    </row>
    <row r="76" spans="6:22" ht="13" x14ac:dyDescent="0.3">
      <c r="F76" s="303"/>
      <c r="G76" s="297" t="s">
        <v>333</v>
      </c>
      <c r="H76" s="314">
        <v>60</v>
      </c>
      <c r="I76" s="303" t="s">
        <v>332</v>
      </c>
      <c r="J76" s="303"/>
      <c r="K76" s="289"/>
      <c r="L76" s="289"/>
      <c r="M76" s="220"/>
      <c r="N76" s="303"/>
      <c r="O76" s="297" t="s">
        <v>333</v>
      </c>
      <c r="P76" s="315">
        <v>60</v>
      </c>
      <c r="Q76" s="303" t="s">
        <v>332</v>
      </c>
      <c r="R76" s="303"/>
      <c r="S76" s="289"/>
      <c r="T76" s="289"/>
      <c r="U76" s="299"/>
      <c r="V76" s="220"/>
    </row>
    <row r="77" spans="6:22" x14ac:dyDescent="0.25">
      <c r="F77" s="303"/>
      <c r="G77" s="294" t="s">
        <v>338</v>
      </c>
      <c r="H77" s="314">
        <v>70.47</v>
      </c>
      <c r="I77" s="303" t="s">
        <v>332</v>
      </c>
      <c r="J77" s="303"/>
      <c r="K77" s="289"/>
      <c r="L77" s="289"/>
      <c r="M77" s="220"/>
      <c r="N77" s="303"/>
      <c r="O77" s="294" t="s">
        <v>338</v>
      </c>
      <c r="P77" s="315">
        <v>70.47</v>
      </c>
      <c r="Q77" s="303" t="s">
        <v>332</v>
      </c>
      <c r="R77" s="303"/>
      <c r="S77" s="289"/>
      <c r="T77" s="289"/>
      <c r="U77" s="299"/>
      <c r="V77" s="220"/>
    </row>
    <row r="78" spans="6:22" ht="13.5" thickBot="1" x14ac:dyDescent="0.35">
      <c r="F78" s="303"/>
      <c r="G78" s="297" t="s">
        <v>34</v>
      </c>
      <c r="H78" s="291">
        <v>2.2570000000000001</v>
      </c>
      <c r="I78" s="303"/>
      <c r="J78" s="303"/>
      <c r="K78" s="289"/>
      <c r="L78" s="289"/>
      <c r="M78" s="220"/>
      <c r="N78" s="303"/>
      <c r="O78" s="297" t="s">
        <v>34</v>
      </c>
      <c r="P78" s="305">
        <v>2.2570000000000001</v>
      </c>
      <c r="Q78" s="303"/>
      <c r="R78" s="303"/>
      <c r="S78" s="289"/>
      <c r="T78" s="289"/>
      <c r="U78" s="299"/>
      <c r="V78" s="220"/>
    </row>
    <row r="79" spans="6:22" ht="13" x14ac:dyDescent="0.3">
      <c r="F79" s="303"/>
      <c r="G79" s="294"/>
      <c r="H79" s="296" t="s">
        <v>97</v>
      </c>
      <c r="I79" s="303"/>
      <c r="J79" s="303"/>
      <c r="K79" s="289"/>
      <c r="L79" s="289"/>
      <c r="M79" s="220"/>
      <c r="N79" s="303"/>
      <c r="O79" s="294"/>
      <c r="P79" s="296" t="s">
        <v>97</v>
      </c>
      <c r="Q79" s="303"/>
      <c r="R79" s="303"/>
      <c r="S79" s="289"/>
      <c r="T79" s="289"/>
      <c r="U79" s="299"/>
      <c r="V79" s="220"/>
    </row>
    <row r="80" spans="6:22" ht="13" x14ac:dyDescent="0.3">
      <c r="F80" s="303"/>
      <c r="G80" s="297" t="s">
        <v>353</v>
      </c>
      <c r="H80" s="306" t="s">
        <v>339</v>
      </c>
      <c r="I80" s="303"/>
      <c r="J80" s="303"/>
      <c r="K80" s="289"/>
      <c r="L80" s="289"/>
      <c r="M80" s="220"/>
      <c r="N80" s="303"/>
      <c r="O80" s="297" t="s">
        <v>353</v>
      </c>
      <c r="P80" s="306" t="s">
        <v>339</v>
      </c>
      <c r="Q80" s="303"/>
      <c r="R80" s="303"/>
      <c r="S80" s="289"/>
      <c r="T80" s="289"/>
      <c r="U80" s="299"/>
      <c r="V80" s="220"/>
    </row>
    <row r="81" spans="6:22" ht="13" x14ac:dyDescent="0.3">
      <c r="F81" s="303"/>
      <c r="G81" s="307" t="s">
        <v>53</v>
      </c>
      <c r="H81" s="308">
        <f>( H75 - H77 ) /(3* H78)</f>
        <v>1.4074730468173091</v>
      </c>
      <c r="I81" s="303"/>
      <c r="J81" s="303"/>
      <c r="K81" s="289"/>
      <c r="L81" s="289"/>
      <c r="M81" s="220"/>
      <c r="N81" s="303"/>
      <c r="O81" s="307" t="s">
        <v>53</v>
      </c>
      <c r="P81" s="308">
        <f>( P75 - P77 ) /(3* P78)</f>
        <v>1.4074730468173091</v>
      </c>
      <c r="Q81" s="303"/>
      <c r="R81" s="303"/>
      <c r="S81" s="289"/>
      <c r="T81" s="289"/>
      <c r="U81" s="299"/>
      <c r="V81" s="220"/>
    </row>
    <row r="82" spans="6:22" x14ac:dyDescent="0.25">
      <c r="K82" s="289"/>
      <c r="L82" s="289"/>
      <c r="M82" s="220"/>
      <c r="S82" s="289"/>
      <c r="T82" s="289"/>
      <c r="U82" s="299"/>
      <c r="V82" s="220"/>
    </row>
    <row r="83" spans="6:22" ht="13" x14ac:dyDescent="0.3">
      <c r="G83" s="297" t="s">
        <v>354</v>
      </c>
      <c r="H83" s="306" t="s">
        <v>355</v>
      </c>
      <c r="K83" s="289"/>
      <c r="L83" s="289"/>
      <c r="M83" s="220"/>
      <c r="O83" s="297" t="s">
        <v>354</v>
      </c>
      <c r="P83" s="306" t="s">
        <v>355</v>
      </c>
      <c r="S83" s="289"/>
      <c r="T83" s="289"/>
      <c r="U83" s="299"/>
      <c r="V83" s="220"/>
    </row>
    <row r="84" spans="6:22" ht="13" x14ac:dyDescent="0.3">
      <c r="G84" s="307" t="s">
        <v>53</v>
      </c>
      <c r="H84" s="308">
        <f>( H76 - H77 ) /(3* H78)</f>
        <v>-1.5463003987594148</v>
      </c>
      <c r="K84" s="289"/>
      <c r="L84" s="289"/>
      <c r="M84" s="220"/>
      <c r="O84" s="307" t="s">
        <v>53</v>
      </c>
      <c r="P84" s="308">
        <f>( P76 - P77 ) /(3* P78)</f>
        <v>-1.5463003987594148</v>
      </c>
      <c r="S84" s="289"/>
      <c r="T84" s="289"/>
      <c r="U84" s="299"/>
      <c r="V84" s="220"/>
    </row>
    <row r="85" spans="6:22" x14ac:dyDescent="0.25">
      <c r="F85" s="303"/>
      <c r="G85" s="303"/>
      <c r="H85" s="303"/>
      <c r="I85" s="303"/>
      <c r="J85" s="303"/>
      <c r="K85" s="289"/>
      <c r="L85" s="289"/>
      <c r="M85" s="220"/>
      <c r="N85" s="303"/>
      <c r="O85" s="303"/>
      <c r="P85" s="303"/>
      <c r="Q85" s="303"/>
      <c r="R85" s="303"/>
      <c r="S85" s="289"/>
      <c r="T85" s="289"/>
      <c r="U85" s="299"/>
      <c r="V85" s="220"/>
    </row>
    <row r="86" spans="6:22" x14ac:dyDescent="0.25">
      <c r="F86" s="303"/>
      <c r="G86" s="303"/>
      <c r="H86" s="303"/>
      <c r="I86" s="303"/>
      <c r="J86" s="303"/>
      <c r="K86" s="289"/>
      <c r="L86" s="289"/>
      <c r="M86" s="220"/>
      <c r="N86" s="303"/>
      <c r="O86" s="303"/>
      <c r="P86" s="303"/>
      <c r="Q86" s="303"/>
      <c r="R86" s="303"/>
      <c r="S86" s="289"/>
      <c r="T86" s="289"/>
      <c r="U86" s="299"/>
      <c r="V86" s="220"/>
    </row>
    <row r="87" spans="6:22" x14ac:dyDescent="0.25">
      <c r="F87" s="303"/>
      <c r="G87" s="303"/>
      <c r="H87" s="303"/>
      <c r="I87" s="303"/>
      <c r="J87" s="303"/>
      <c r="K87" s="289"/>
      <c r="L87" s="289"/>
      <c r="M87" s="220"/>
      <c r="N87" s="303"/>
      <c r="O87" s="303"/>
      <c r="P87" s="303"/>
      <c r="Q87" s="303"/>
      <c r="R87" s="303"/>
      <c r="S87" s="289"/>
      <c r="T87" s="289"/>
      <c r="U87" s="299"/>
      <c r="V87" s="220"/>
    </row>
    <row r="88" spans="6:22" x14ac:dyDescent="0.25">
      <c r="F88" s="303"/>
      <c r="G88" s="303"/>
      <c r="H88" s="303"/>
      <c r="I88" s="303"/>
      <c r="J88" s="303"/>
      <c r="K88" s="289"/>
      <c r="L88" s="289"/>
      <c r="M88" s="220"/>
      <c r="N88" s="303"/>
      <c r="O88" s="303"/>
      <c r="P88" s="303"/>
      <c r="Q88" s="303"/>
      <c r="R88" s="303"/>
      <c r="S88" s="289"/>
      <c r="T88" s="289"/>
      <c r="U88" s="299"/>
      <c r="V88" s="220"/>
    </row>
    <row r="89" spans="6:22" x14ac:dyDescent="0.25">
      <c r="F89" s="303"/>
      <c r="G89" s="303"/>
      <c r="H89" s="303"/>
      <c r="I89" s="303"/>
      <c r="J89" s="303"/>
      <c r="K89" s="303"/>
      <c r="L89" s="303"/>
      <c r="M89" s="299"/>
      <c r="N89" s="303"/>
      <c r="O89" s="303"/>
      <c r="P89" s="303"/>
      <c r="Q89" s="303"/>
      <c r="R89" s="303"/>
      <c r="S89" s="303"/>
      <c r="T89" s="303"/>
      <c r="U89" s="299"/>
      <c r="V89" s="220"/>
    </row>
    <row r="90" spans="6:22" x14ac:dyDescent="0.25">
      <c r="F90" s="303"/>
      <c r="G90" s="303"/>
      <c r="H90" s="303"/>
      <c r="I90" s="303"/>
      <c r="J90" s="303"/>
      <c r="K90" s="303"/>
      <c r="L90" s="303"/>
      <c r="M90" s="299"/>
      <c r="N90" s="303"/>
      <c r="O90" s="303"/>
      <c r="P90" s="303"/>
      <c r="Q90" s="303"/>
      <c r="R90" s="303"/>
      <c r="S90" s="303"/>
      <c r="T90" s="303"/>
      <c r="U90" s="299"/>
      <c r="V90" s="220"/>
    </row>
    <row r="91" spans="6:22" x14ac:dyDescent="0.25">
      <c r="F91" s="303"/>
      <c r="G91" s="303"/>
      <c r="H91" s="303"/>
      <c r="I91" s="303"/>
      <c r="J91" s="303"/>
      <c r="K91" s="289"/>
      <c r="L91" s="289"/>
      <c r="M91" s="220"/>
      <c r="N91" s="303"/>
      <c r="O91" s="303"/>
      <c r="P91" s="303"/>
      <c r="Q91" s="303"/>
      <c r="R91" s="303"/>
      <c r="S91" s="289"/>
      <c r="T91" s="289"/>
      <c r="U91" s="299"/>
      <c r="V91" s="220"/>
    </row>
    <row r="92" spans="6:22" ht="14" x14ac:dyDescent="0.3">
      <c r="F92" s="293" t="s">
        <v>340</v>
      </c>
      <c r="G92" s="303"/>
      <c r="H92" s="303"/>
      <c r="I92" s="303"/>
      <c r="J92" s="303"/>
      <c r="K92" s="289"/>
      <c r="L92" s="289"/>
      <c r="M92" s="220"/>
      <c r="N92" s="293" t="s">
        <v>340</v>
      </c>
      <c r="O92" s="303"/>
      <c r="P92" s="303"/>
      <c r="Q92" s="303"/>
      <c r="R92" s="303"/>
      <c r="S92" s="289"/>
      <c r="T92" s="289"/>
      <c r="U92" s="299"/>
      <c r="V92" s="220"/>
    </row>
    <row r="93" spans="6:22" ht="13.5" thickBot="1" x14ac:dyDescent="0.35">
      <c r="F93" s="296" t="s">
        <v>345</v>
      </c>
      <c r="G93" s="296" t="s">
        <v>341</v>
      </c>
      <c r="H93" s="296" t="s">
        <v>342</v>
      </c>
      <c r="I93" s="296" t="s">
        <v>343</v>
      </c>
      <c r="J93" s="303"/>
      <c r="K93" s="289"/>
      <c r="L93" s="289"/>
      <c r="M93" s="220"/>
      <c r="N93" s="296" t="s">
        <v>345</v>
      </c>
      <c r="O93" s="296" t="s">
        <v>341</v>
      </c>
      <c r="P93" s="296" t="s">
        <v>342</v>
      </c>
      <c r="Q93" s="296" t="s">
        <v>343</v>
      </c>
      <c r="R93" s="303"/>
      <c r="S93" s="289"/>
      <c r="T93" s="289"/>
      <c r="U93" s="299"/>
      <c r="V93" s="220"/>
    </row>
    <row r="94" spans="6:22" ht="13" x14ac:dyDescent="0.3">
      <c r="F94" s="192">
        <v>1</v>
      </c>
      <c r="G94" s="198">
        <v>72</v>
      </c>
      <c r="H94" s="300">
        <f t="shared" ref="H94:H123" si="0">G94-G$125</f>
        <v>1.5333333333333314</v>
      </c>
      <c r="I94" s="330">
        <f>H94^2</f>
        <v>2.3511111111111052</v>
      </c>
      <c r="J94" s="289"/>
      <c r="K94" s="289"/>
      <c r="L94" s="289"/>
      <c r="M94" s="220"/>
      <c r="N94" s="213">
        <v>1</v>
      </c>
      <c r="O94" s="333">
        <v>72</v>
      </c>
      <c r="P94" s="300">
        <f t="shared" ref="P94:P123" si="1">O94-O$125</f>
        <v>1.5333333333333314</v>
      </c>
      <c r="Q94" s="330">
        <f>P94^2</f>
        <v>2.3511111111111052</v>
      </c>
      <c r="R94" s="289"/>
      <c r="S94" s="289"/>
      <c r="T94" s="289"/>
      <c r="U94" s="299"/>
      <c r="V94" s="220"/>
    </row>
    <row r="95" spans="6:22" ht="13" x14ac:dyDescent="0.3">
      <c r="F95" s="316">
        <v>2</v>
      </c>
      <c r="G95" s="201">
        <v>70</v>
      </c>
      <c r="H95" s="301">
        <f t="shared" si="0"/>
        <v>-0.46666666666666856</v>
      </c>
      <c r="I95" s="331">
        <f t="shared" ref="I95:I123" si="2">H95^2</f>
        <v>0.21777777777777954</v>
      </c>
      <c r="J95" s="289"/>
      <c r="K95" s="289"/>
      <c r="L95" s="289"/>
      <c r="M95" s="220"/>
      <c r="N95" s="215">
        <v>2</v>
      </c>
      <c r="O95" s="334">
        <v>70</v>
      </c>
      <c r="P95" s="301">
        <f t="shared" si="1"/>
        <v>-0.46666666666666856</v>
      </c>
      <c r="Q95" s="331">
        <f t="shared" ref="Q95:Q123" si="3">P95^2</f>
        <v>0.21777777777777954</v>
      </c>
      <c r="R95" s="289"/>
      <c r="S95" s="289"/>
      <c r="T95" s="289"/>
      <c r="U95" s="299"/>
      <c r="V95" s="220"/>
    </row>
    <row r="96" spans="6:22" ht="13" x14ac:dyDescent="0.3">
      <c r="F96" s="316">
        <v>3</v>
      </c>
      <c r="G96" s="201">
        <v>69</v>
      </c>
      <c r="H96" s="301">
        <f t="shared" si="0"/>
        <v>-1.4666666666666686</v>
      </c>
      <c r="I96" s="331">
        <f t="shared" si="2"/>
        <v>2.1511111111111165</v>
      </c>
      <c r="J96" s="289"/>
      <c r="K96" s="289"/>
      <c r="L96" s="289"/>
      <c r="M96" s="220"/>
      <c r="N96" s="215">
        <v>3</v>
      </c>
      <c r="O96" s="334">
        <v>69</v>
      </c>
      <c r="P96" s="301">
        <f t="shared" si="1"/>
        <v>-1.4666666666666686</v>
      </c>
      <c r="Q96" s="331">
        <f t="shared" si="3"/>
        <v>2.1511111111111165</v>
      </c>
      <c r="R96" s="289"/>
      <c r="S96" s="289"/>
      <c r="T96" s="289"/>
      <c r="U96" s="299"/>
      <c r="V96" s="220"/>
    </row>
    <row r="97" spans="6:22" ht="13" x14ac:dyDescent="0.3">
      <c r="F97" s="316">
        <v>4</v>
      </c>
      <c r="G97" s="201">
        <v>68</v>
      </c>
      <c r="H97" s="301">
        <f t="shared" si="0"/>
        <v>-2.4666666666666686</v>
      </c>
      <c r="I97" s="331">
        <f t="shared" si="2"/>
        <v>6.0844444444444541</v>
      </c>
      <c r="J97" s="289"/>
      <c r="K97" s="289"/>
      <c r="L97" s="289"/>
      <c r="M97" s="220"/>
      <c r="N97" s="215">
        <v>4</v>
      </c>
      <c r="O97" s="334">
        <v>68</v>
      </c>
      <c r="P97" s="301">
        <f t="shared" si="1"/>
        <v>-2.4666666666666686</v>
      </c>
      <c r="Q97" s="331">
        <f t="shared" si="3"/>
        <v>6.0844444444444541</v>
      </c>
      <c r="R97" s="289"/>
      <c r="S97" s="289"/>
      <c r="T97" s="289"/>
      <c r="U97" s="299"/>
      <c r="V97" s="220"/>
    </row>
    <row r="98" spans="6:22" ht="13" x14ac:dyDescent="0.3">
      <c r="F98" s="316">
        <v>5</v>
      </c>
      <c r="G98" s="201">
        <v>73</v>
      </c>
      <c r="H98" s="301">
        <f t="shared" si="0"/>
        <v>2.5333333333333314</v>
      </c>
      <c r="I98" s="331">
        <f t="shared" si="2"/>
        <v>6.4177777777777685</v>
      </c>
      <c r="J98" s="289"/>
      <c r="K98" s="289"/>
      <c r="L98" s="289"/>
      <c r="M98" s="220"/>
      <c r="N98" s="215">
        <v>5</v>
      </c>
      <c r="O98" s="334">
        <v>73</v>
      </c>
      <c r="P98" s="301">
        <f t="shared" si="1"/>
        <v>2.5333333333333314</v>
      </c>
      <c r="Q98" s="331">
        <f t="shared" si="3"/>
        <v>6.4177777777777685</v>
      </c>
      <c r="R98" s="289"/>
      <c r="S98" s="289"/>
      <c r="T98" s="289"/>
      <c r="U98" s="299"/>
      <c r="V98" s="220"/>
    </row>
    <row r="99" spans="6:22" ht="13" x14ac:dyDescent="0.3">
      <c r="F99" s="316">
        <v>6</v>
      </c>
      <c r="G99" s="201">
        <v>71</v>
      </c>
      <c r="H99" s="301">
        <f t="shared" si="0"/>
        <v>0.53333333333333144</v>
      </c>
      <c r="I99" s="331">
        <f t="shared" si="2"/>
        <v>0.28444444444444245</v>
      </c>
      <c r="J99" s="289"/>
      <c r="K99" s="289"/>
      <c r="L99" s="289"/>
      <c r="M99" s="220"/>
      <c r="N99" s="215">
        <v>6</v>
      </c>
      <c r="O99" s="334">
        <v>71</v>
      </c>
      <c r="P99" s="301">
        <f t="shared" si="1"/>
        <v>0.53333333333333144</v>
      </c>
      <c r="Q99" s="331">
        <f t="shared" si="3"/>
        <v>0.28444444444444245</v>
      </c>
      <c r="R99" s="289"/>
      <c r="S99" s="289"/>
      <c r="T99" s="289"/>
      <c r="U99" s="299"/>
      <c r="V99" s="220"/>
    </row>
    <row r="100" spans="6:22" ht="13" x14ac:dyDescent="0.3">
      <c r="F100" s="316">
        <v>7</v>
      </c>
      <c r="G100" s="201">
        <v>71</v>
      </c>
      <c r="H100" s="301">
        <f t="shared" si="0"/>
        <v>0.53333333333333144</v>
      </c>
      <c r="I100" s="331">
        <f t="shared" si="2"/>
        <v>0.28444444444444245</v>
      </c>
      <c r="J100" s="289"/>
      <c r="K100" s="289"/>
      <c r="L100" s="289"/>
      <c r="M100" s="220"/>
      <c r="N100" s="215">
        <v>7</v>
      </c>
      <c r="O100" s="334">
        <v>71</v>
      </c>
      <c r="P100" s="301">
        <f t="shared" si="1"/>
        <v>0.53333333333333144</v>
      </c>
      <c r="Q100" s="331">
        <f t="shared" si="3"/>
        <v>0.28444444444444245</v>
      </c>
      <c r="R100" s="289"/>
      <c r="S100" s="289"/>
      <c r="T100" s="289"/>
      <c r="U100" s="299"/>
      <c r="V100" s="220"/>
    </row>
    <row r="101" spans="6:22" ht="13" x14ac:dyDescent="0.3">
      <c r="F101" s="316">
        <v>8</v>
      </c>
      <c r="G101" s="201">
        <v>70</v>
      </c>
      <c r="H101" s="301">
        <f t="shared" si="0"/>
        <v>-0.46666666666666856</v>
      </c>
      <c r="I101" s="331">
        <f t="shared" si="2"/>
        <v>0.21777777777777954</v>
      </c>
      <c r="J101" s="289"/>
      <c r="K101" s="289"/>
      <c r="L101" s="289"/>
      <c r="M101" s="220"/>
      <c r="N101" s="215">
        <v>8</v>
      </c>
      <c r="O101" s="334">
        <v>70</v>
      </c>
      <c r="P101" s="301">
        <f t="shared" si="1"/>
        <v>-0.46666666666666856</v>
      </c>
      <c r="Q101" s="331">
        <f t="shared" si="3"/>
        <v>0.21777777777777954</v>
      </c>
      <c r="R101" s="289"/>
      <c r="S101" s="289"/>
      <c r="T101" s="289"/>
      <c r="U101" s="299"/>
      <c r="V101" s="220"/>
    </row>
    <row r="102" spans="6:22" ht="13" x14ac:dyDescent="0.3">
      <c r="F102" s="316">
        <v>9</v>
      </c>
      <c r="G102" s="201">
        <v>69</v>
      </c>
      <c r="H102" s="301">
        <f t="shared" si="0"/>
        <v>-1.4666666666666686</v>
      </c>
      <c r="I102" s="331">
        <f t="shared" si="2"/>
        <v>2.1511111111111165</v>
      </c>
      <c r="J102" s="289"/>
      <c r="K102" s="289"/>
      <c r="L102" s="289"/>
      <c r="M102" s="220"/>
      <c r="N102" s="215">
        <v>9</v>
      </c>
      <c r="O102" s="334">
        <v>69</v>
      </c>
      <c r="P102" s="301">
        <f t="shared" si="1"/>
        <v>-1.4666666666666686</v>
      </c>
      <c r="Q102" s="331">
        <f t="shared" si="3"/>
        <v>2.1511111111111165</v>
      </c>
      <c r="R102" s="289"/>
      <c r="S102" s="289"/>
      <c r="T102" s="289"/>
      <c r="U102" s="299"/>
      <c r="V102" s="220"/>
    </row>
    <row r="103" spans="6:22" ht="13" x14ac:dyDescent="0.3">
      <c r="F103" s="316">
        <v>10</v>
      </c>
      <c r="G103" s="201">
        <v>73</v>
      </c>
      <c r="H103" s="301">
        <f t="shared" si="0"/>
        <v>2.5333333333333314</v>
      </c>
      <c r="I103" s="331">
        <f t="shared" si="2"/>
        <v>6.4177777777777685</v>
      </c>
      <c r="J103" s="289"/>
      <c r="K103" s="289"/>
      <c r="L103" s="289"/>
      <c r="M103" s="220"/>
      <c r="N103" s="215">
        <v>10</v>
      </c>
      <c r="O103" s="334">
        <v>73</v>
      </c>
      <c r="P103" s="301">
        <f t="shared" si="1"/>
        <v>2.5333333333333314</v>
      </c>
      <c r="Q103" s="331">
        <f t="shared" si="3"/>
        <v>6.4177777777777685</v>
      </c>
      <c r="R103" s="289"/>
      <c r="S103" s="289"/>
      <c r="T103" s="289"/>
      <c r="U103" s="299"/>
      <c r="V103" s="220"/>
    </row>
    <row r="104" spans="6:22" ht="13" x14ac:dyDescent="0.3">
      <c r="F104" s="316">
        <v>11</v>
      </c>
      <c r="G104" s="201">
        <v>70</v>
      </c>
      <c r="H104" s="301">
        <f t="shared" si="0"/>
        <v>-0.46666666666666856</v>
      </c>
      <c r="I104" s="331">
        <f t="shared" si="2"/>
        <v>0.21777777777777954</v>
      </c>
      <c r="J104" s="289"/>
      <c r="K104" s="289"/>
      <c r="L104" s="289"/>
      <c r="M104" s="220"/>
      <c r="N104" s="215">
        <v>11</v>
      </c>
      <c r="O104" s="334">
        <v>70</v>
      </c>
      <c r="P104" s="301">
        <f t="shared" si="1"/>
        <v>-0.46666666666666856</v>
      </c>
      <c r="Q104" s="331">
        <f t="shared" si="3"/>
        <v>0.21777777777777954</v>
      </c>
      <c r="R104" s="289"/>
      <c r="S104" s="289"/>
      <c r="T104" s="289"/>
      <c r="U104" s="299"/>
      <c r="V104" s="220"/>
    </row>
    <row r="105" spans="6:22" ht="13" x14ac:dyDescent="0.3">
      <c r="F105" s="316">
        <v>12</v>
      </c>
      <c r="G105" s="201">
        <v>71</v>
      </c>
      <c r="H105" s="301">
        <f t="shared" si="0"/>
        <v>0.53333333333333144</v>
      </c>
      <c r="I105" s="331">
        <f t="shared" si="2"/>
        <v>0.28444444444444245</v>
      </c>
      <c r="J105" s="289"/>
      <c r="K105" s="289"/>
      <c r="L105" s="289"/>
      <c r="M105" s="220"/>
      <c r="N105" s="215">
        <v>12</v>
      </c>
      <c r="O105" s="334">
        <v>71</v>
      </c>
      <c r="P105" s="301">
        <f t="shared" si="1"/>
        <v>0.53333333333333144</v>
      </c>
      <c r="Q105" s="331">
        <f t="shared" si="3"/>
        <v>0.28444444444444245</v>
      </c>
      <c r="R105" s="289"/>
      <c r="S105" s="289"/>
      <c r="T105" s="289"/>
      <c r="U105" s="299"/>
      <c r="V105" s="220"/>
    </row>
    <row r="106" spans="6:22" ht="13" x14ac:dyDescent="0.3">
      <c r="F106" s="316">
        <v>13</v>
      </c>
      <c r="G106" s="201">
        <v>69</v>
      </c>
      <c r="H106" s="301">
        <f t="shared" si="0"/>
        <v>-1.4666666666666686</v>
      </c>
      <c r="I106" s="331">
        <f t="shared" si="2"/>
        <v>2.1511111111111165</v>
      </c>
      <c r="J106" s="289"/>
      <c r="K106" s="289"/>
      <c r="L106" s="289"/>
      <c r="M106" s="220"/>
      <c r="N106" s="215">
        <v>13</v>
      </c>
      <c r="O106" s="334">
        <v>69</v>
      </c>
      <c r="P106" s="301">
        <f t="shared" si="1"/>
        <v>-1.4666666666666686</v>
      </c>
      <c r="Q106" s="331">
        <f t="shared" si="3"/>
        <v>2.1511111111111165</v>
      </c>
      <c r="R106" s="289"/>
      <c r="S106" s="289"/>
      <c r="T106" s="289"/>
      <c r="U106" s="299"/>
      <c r="V106" s="220"/>
    </row>
    <row r="107" spans="6:22" ht="13" x14ac:dyDescent="0.3">
      <c r="F107" s="316">
        <v>14</v>
      </c>
      <c r="G107" s="201">
        <v>68</v>
      </c>
      <c r="H107" s="301">
        <f t="shared" si="0"/>
        <v>-2.4666666666666686</v>
      </c>
      <c r="I107" s="331">
        <f t="shared" si="2"/>
        <v>6.0844444444444541</v>
      </c>
      <c r="J107" s="289"/>
      <c r="K107" s="289"/>
      <c r="L107" s="289"/>
      <c r="M107" s="220"/>
      <c r="N107" s="215">
        <v>14</v>
      </c>
      <c r="O107" s="334">
        <v>68</v>
      </c>
      <c r="P107" s="301">
        <f t="shared" si="1"/>
        <v>-2.4666666666666686</v>
      </c>
      <c r="Q107" s="331">
        <f t="shared" si="3"/>
        <v>6.0844444444444541</v>
      </c>
      <c r="R107" s="289"/>
      <c r="S107" s="289"/>
      <c r="T107" s="289"/>
      <c r="U107" s="299"/>
      <c r="V107" s="220"/>
    </row>
    <row r="108" spans="6:22" ht="13" x14ac:dyDescent="0.3">
      <c r="F108" s="316">
        <v>15</v>
      </c>
      <c r="G108" s="201">
        <v>73</v>
      </c>
      <c r="H108" s="301">
        <f t="shared" si="0"/>
        <v>2.5333333333333314</v>
      </c>
      <c r="I108" s="331">
        <f t="shared" si="2"/>
        <v>6.4177777777777685</v>
      </c>
      <c r="J108" s="289"/>
      <c r="K108" s="289"/>
      <c r="L108" s="289"/>
      <c r="M108" s="220"/>
      <c r="N108" s="215">
        <v>15</v>
      </c>
      <c r="O108" s="334">
        <v>73</v>
      </c>
      <c r="P108" s="301">
        <f t="shared" si="1"/>
        <v>2.5333333333333314</v>
      </c>
      <c r="Q108" s="331">
        <f t="shared" si="3"/>
        <v>6.4177777777777685</v>
      </c>
      <c r="R108" s="289"/>
      <c r="S108" s="289"/>
      <c r="T108" s="289"/>
      <c r="U108" s="299"/>
      <c r="V108" s="220"/>
    </row>
    <row r="109" spans="6:22" ht="13" x14ac:dyDescent="0.3">
      <c r="F109" s="316">
        <v>16</v>
      </c>
      <c r="G109" s="201">
        <v>71</v>
      </c>
      <c r="H109" s="301">
        <f t="shared" si="0"/>
        <v>0.53333333333333144</v>
      </c>
      <c r="I109" s="331">
        <f t="shared" si="2"/>
        <v>0.28444444444444245</v>
      </c>
      <c r="J109" s="289"/>
      <c r="K109" s="289"/>
      <c r="L109" s="289"/>
      <c r="M109" s="220"/>
      <c r="N109" s="215">
        <v>16</v>
      </c>
      <c r="O109" s="334">
        <v>71</v>
      </c>
      <c r="P109" s="301">
        <f t="shared" si="1"/>
        <v>0.53333333333333144</v>
      </c>
      <c r="Q109" s="331">
        <f t="shared" si="3"/>
        <v>0.28444444444444245</v>
      </c>
      <c r="R109" s="289"/>
      <c r="S109" s="289"/>
      <c r="T109" s="289"/>
      <c r="U109" s="299"/>
      <c r="V109" s="220"/>
    </row>
    <row r="110" spans="6:22" ht="13" x14ac:dyDescent="0.3">
      <c r="F110" s="316">
        <v>17</v>
      </c>
      <c r="G110" s="201">
        <v>71</v>
      </c>
      <c r="H110" s="301">
        <f t="shared" si="0"/>
        <v>0.53333333333333144</v>
      </c>
      <c r="I110" s="331">
        <f t="shared" si="2"/>
        <v>0.28444444444444245</v>
      </c>
      <c r="J110" s="289"/>
      <c r="K110" s="289"/>
      <c r="L110" s="289"/>
      <c r="M110" s="220"/>
      <c r="N110" s="215">
        <v>17</v>
      </c>
      <c r="O110" s="334">
        <v>71</v>
      </c>
      <c r="P110" s="301">
        <f t="shared" si="1"/>
        <v>0.53333333333333144</v>
      </c>
      <c r="Q110" s="331">
        <f t="shared" si="3"/>
        <v>0.28444444444444245</v>
      </c>
      <c r="R110" s="289"/>
      <c r="S110" s="289"/>
      <c r="T110" s="289"/>
      <c r="U110" s="299"/>
      <c r="V110" s="220"/>
    </row>
    <row r="111" spans="6:22" ht="13" x14ac:dyDescent="0.3">
      <c r="F111" s="316">
        <v>18</v>
      </c>
      <c r="G111" s="201">
        <v>70</v>
      </c>
      <c r="H111" s="301">
        <f t="shared" si="0"/>
        <v>-0.46666666666666856</v>
      </c>
      <c r="I111" s="331">
        <f t="shared" si="2"/>
        <v>0.21777777777777954</v>
      </c>
      <c r="J111" s="289"/>
      <c r="K111" s="289"/>
      <c r="L111" s="289"/>
      <c r="M111" s="220"/>
      <c r="N111" s="215">
        <v>18</v>
      </c>
      <c r="O111" s="334">
        <v>70</v>
      </c>
      <c r="P111" s="301">
        <f t="shared" si="1"/>
        <v>-0.46666666666666856</v>
      </c>
      <c r="Q111" s="331">
        <f t="shared" si="3"/>
        <v>0.21777777777777954</v>
      </c>
      <c r="R111" s="289"/>
      <c r="S111" s="289"/>
      <c r="T111" s="289"/>
      <c r="U111" s="299"/>
      <c r="V111" s="220"/>
    </row>
    <row r="112" spans="6:22" ht="13" x14ac:dyDescent="0.3">
      <c r="F112" s="316">
        <v>19</v>
      </c>
      <c r="G112" s="201">
        <v>69</v>
      </c>
      <c r="H112" s="301">
        <f t="shared" si="0"/>
        <v>-1.4666666666666686</v>
      </c>
      <c r="I112" s="331">
        <f t="shared" si="2"/>
        <v>2.1511111111111165</v>
      </c>
      <c r="J112" s="289"/>
      <c r="K112" s="289"/>
      <c r="L112" s="289"/>
      <c r="M112" s="220"/>
      <c r="N112" s="215">
        <v>19</v>
      </c>
      <c r="O112" s="334">
        <v>69</v>
      </c>
      <c r="P112" s="301">
        <f t="shared" si="1"/>
        <v>-1.4666666666666686</v>
      </c>
      <c r="Q112" s="331">
        <f t="shared" si="3"/>
        <v>2.1511111111111165</v>
      </c>
      <c r="R112" s="289"/>
      <c r="S112" s="289"/>
      <c r="T112" s="289"/>
      <c r="U112" s="299"/>
      <c r="V112" s="220"/>
    </row>
    <row r="113" spans="6:22" ht="13" x14ac:dyDescent="0.3">
      <c r="F113" s="316">
        <v>20</v>
      </c>
      <c r="G113" s="201">
        <v>73</v>
      </c>
      <c r="H113" s="301">
        <f t="shared" si="0"/>
        <v>2.5333333333333314</v>
      </c>
      <c r="I113" s="331">
        <f t="shared" si="2"/>
        <v>6.4177777777777685</v>
      </c>
      <c r="J113" s="289"/>
      <c r="K113" s="289"/>
      <c r="L113" s="289"/>
      <c r="M113" s="220"/>
      <c r="N113" s="215">
        <v>20</v>
      </c>
      <c r="O113" s="334">
        <v>73</v>
      </c>
      <c r="P113" s="301">
        <f t="shared" si="1"/>
        <v>2.5333333333333314</v>
      </c>
      <c r="Q113" s="331">
        <f t="shared" si="3"/>
        <v>6.4177777777777685</v>
      </c>
      <c r="R113" s="289"/>
      <c r="S113" s="289"/>
      <c r="T113" s="289"/>
      <c r="U113" s="299"/>
      <c r="V113" s="220"/>
    </row>
    <row r="114" spans="6:22" ht="13" x14ac:dyDescent="0.3">
      <c r="F114" s="316">
        <v>21</v>
      </c>
      <c r="G114" s="201">
        <v>72</v>
      </c>
      <c r="H114" s="301">
        <f t="shared" si="0"/>
        <v>1.5333333333333314</v>
      </c>
      <c r="I114" s="331">
        <f t="shared" si="2"/>
        <v>2.3511111111111052</v>
      </c>
      <c r="J114" s="289"/>
      <c r="K114" s="289"/>
      <c r="L114" s="289"/>
      <c r="M114" s="220"/>
      <c r="N114" s="215">
        <v>21</v>
      </c>
      <c r="O114" s="334">
        <v>72</v>
      </c>
      <c r="P114" s="301">
        <f t="shared" si="1"/>
        <v>1.5333333333333314</v>
      </c>
      <c r="Q114" s="331">
        <f t="shared" si="3"/>
        <v>2.3511111111111052</v>
      </c>
      <c r="R114" s="289"/>
      <c r="S114" s="289"/>
      <c r="T114" s="289"/>
      <c r="U114" s="299"/>
      <c r="V114" s="220"/>
    </row>
    <row r="115" spans="6:22" ht="13" x14ac:dyDescent="0.3">
      <c r="F115" s="316">
        <v>22</v>
      </c>
      <c r="G115" s="201">
        <v>70</v>
      </c>
      <c r="H115" s="301">
        <f t="shared" si="0"/>
        <v>-0.46666666666666856</v>
      </c>
      <c r="I115" s="331">
        <f t="shared" si="2"/>
        <v>0.21777777777777954</v>
      </c>
      <c r="J115" s="289"/>
      <c r="K115" s="289"/>
      <c r="L115" s="289"/>
      <c r="M115" s="220"/>
      <c r="N115" s="215">
        <v>22</v>
      </c>
      <c r="O115" s="334">
        <v>70</v>
      </c>
      <c r="P115" s="301">
        <f t="shared" si="1"/>
        <v>-0.46666666666666856</v>
      </c>
      <c r="Q115" s="331">
        <f t="shared" si="3"/>
        <v>0.21777777777777954</v>
      </c>
      <c r="R115" s="289"/>
      <c r="S115" s="289"/>
      <c r="T115" s="289"/>
      <c r="U115" s="299"/>
      <c r="V115" s="220"/>
    </row>
    <row r="116" spans="6:22" ht="13" x14ac:dyDescent="0.3">
      <c r="F116" s="316">
        <v>23</v>
      </c>
      <c r="G116" s="201">
        <v>68</v>
      </c>
      <c r="H116" s="301">
        <f t="shared" si="0"/>
        <v>-2.4666666666666686</v>
      </c>
      <c r="I116" s="331">
        <f t="shared" si="2"/>
        <v>6.0844444444444541</v>
      </c>
      <c r="J116" s="289"/>
      <c r="K116" s="289"/>
      <c r="L116" s="289"/>
      <c r="M116" s="220"/>
      <c r="N116" s="215">
        <v>23</v>
      </c>
      <c r="O116" s="334">
        <v>68</v>
      </c>
      <c r="P116" s="301">
        <f t="shared" si="1"/>
        <v>-2.4666666666666686</v>
      </c>
      <c r="Q116" s="331">
        <f t="shared" si="3"/>
        <v>6.0844444444444541</v>
      </c>
      <c r="R116" s="289"/>
      <c r="S116" s="289"/>
      <c r="T116" s="289"/>
      <c r="U116" s="299"/>
      <c r="V116" s="220"/>
    </row>
    <row r="117" spans="6:22" ht="13" x14ac:dyDescent="0.3">
      <c r="F117" s="316">
        <v>24</v>
      </c>
      <c r="G117" s="201">
        <v>69</v>
      </c>
      <c r="H117" s="301">
        <f t="shared" si="0"/>
        <v>-1.4666666666666686</v>
      </c>
      <c r="I117" s="331">
        <f t="shared" si="2"/>
        <v>2.1511111111111165</v>
      </c>
      <c r="J117" s="289"/>
      <c r="K117" s="289"/>
      <c r="L117" s="289"/>
      <c r="M117" s="220"/>
      <c r="N117" s="215">
        <v>24</v>
      </c>
      <c r="O117" s="334">
        <v>69</v>
      </c>
      <c r="P117" s="301">
        <f t="shared" si="1"/>
        <v>-1.4666666666666686</v>
      </c>
      <c r="Q117" s="331">
        <f t="shared" si="3"/>
        <v>2.1511111111111165</v>
      </c>
      <c r="R117" s="289"/>
      <c r="S117" s="289"/>
      <c r="T117" s="289"/>
      <c r="U117" s="299"/>
      <c r="V117" s="220"/>
    </row>
    <row r="118" spans="6:22" ht="13" x14ac:dyDescent="0.3">
      <c r="F118" s="316">
        <v>25</v>
      </c>
      <c r="G118" s="201">
        <v>70</v>
      </c>
      <c r="H118" s="301">
        <f t="shared" si="0"/>
        <v>-0.46666666666666856</v>
      </c>
      <c r="I118" s="331">
        <f t="shared" si="2"/>
        <v>0.21777777777777954</v>
      </c>
      <c r="J118" s="289"/>
      <c r="K118" s="289"/>
      <c r="L118" s="289"/>
      <c r="M118" s="220"/>
      <c r="N118" s="215">
        <v>25</v>
      </c>
      <c r="O118" s="334">
        <v>70</v>
      </c>
      <c r="P118" s="301">
        <f t="shared" si="1"/>
        <v>-0.46666666666666856</v>
      </c>
      <c r="Q118" s="331">
        <f t="shared" si="3"/>
        <v>0.21777777777777954</v>
      </c>
      <c r="R118" s="289"/>
      <c r="S118" s="289"/>
      <c r="T118" s="289"/>
      <c r="U118" s="299"/>
      <c r="V118" s="220"/>
    </row>
    <row r="119" spans="6:22" ht="13" x14ac:dyDescent="0.3">
      <c r="F119" s="316">
        <v>26</v>
      </c>
      <c r="G119" s="201">
        <v>70</v>
      </c>
      <c r="H119" s="301">
        <f t="shared" si="0"/>
        <v>-0.46666666666666856</v>
      </c>
      <c r="I119" s="331">
        <f t="shared" si="2"/>
        <v>0.21777777777777954</v>
      </c>
      <c r="J119" s="289"/>
      <c r="K119" s="289"/>
      <c r="L119" s="289"/>
      <c r="M119" s="220"/>
      <c r="N119" s="215">
        <v>26</v>
      </c>
      <c r="O119" s="334">
        <v>70</v>
      </c>
      <c r="P119" s="301">
        <f t="shared" si="1"/>
        <v>-0.46666666666666856</v>
      </c>
      <c r="Q119" s="331">
        <f t="shared" si="3"/>
        <v>0.21777777777777954</v>
      </c>
      <c r="R119" s="289"/>
      <c r="S119" s="289"/>
      <c r="T119" s="289"/>
      <c r="U119" s="299"/>
      <c r="V119" s="220"/>
    </row>
    <row r="120" spans="6:22" ht="13" x14ac:dyDescent="0.3">
      <c r="F120" s="316">
        <v>27</v>
      </c>
      <c r="G120" s="201">
        <v>72</v>
      </c>
      <c r="H120" s="301">
        <f t="shared" si="0"/>
        <v>1.5333333333333314</v>
      </c>
      <c r="I120" s="331">
        <f t="shared" si="2"/>
        <v>2.3511111111111052</v>
      </c>
      <c r="J120" s="289"/>
      <c r="K120" s="289"/>
      <c r="L120" s="289"/>
      <c r="M120" s="220"/>
      <c r="N120" s="215">
        <v>27</v>
      </c>
      <c r="O120" s="334">
        <v>72</v>
      </c>
      <c r="P120" s="301">
        <f t="shared" si="1"/>
        <v>1.5333333333333314</v>
      </c>
      <c r="Q120" s="331">
        <f t="shared" si="3"/>
        <v>2.3511111111111052</v>
      </c>
      <c r="R120" s="289"/>
      <c r="S120" s="289"/>
      <c r="T120" s="289"/>
      <c r="U120" s="299"/>
      <c r="V120" s="220"/>
    </row>
    <row r="121" spans="6:22" ht="13" x14ac:dyDescent="0.3">
      <c r="F121" s="316">
        <v>28</v>
      </c>
      <c r="G121" s="201">
        <v>71</v>
      </c>
      <c r="H121" s="301">
        <f t="shared" si="0"/>
        <v>0.53333333333333144</v>
      </c>
      <c r="I121" s="331">
        <f t="shared" si="2"/>
        <v>0.28444444444444245</v>
      </c>
      <c r="J121" s="289"/>
      <c r="K121" s="289"/>
      <c r="L121" s="289"/>
      <c r="M121" s="220"/>
      <c r="N121" s="215">
        <v>28</v>
      </c>
      <c r="O121" s="334">
        <v>71</v>
      </c>
      <c r="P121" s="301">
        <f t="shared" si="1"/>
        <v>0.53333333333333144</v>
      </c>
      <c r="Q121" s="331">
        <f t="shared" si="3"/>
        <v>0.28444444444444245</v>
      </c>
      <c r="R121" s="289"/>
      <c r="S121" s="289"/>
      <c r="T121" s="289"/>
      <c r="U121" s="299"/>
      <c r="V121" s="220"/>
    </row>
    <row r="122" spans="6:22" ht="13" x14ac:dyDescent="0.3">
      <c r="F122" s="316">
        <v>29</v>
      </c>
      <c r="G122" s="201">
        <v>71</v>
      </c>
      <c r="H122" s="301">
        <f t="shared" si="0"/>
        <v>0.53333333333333144</v>
      </c>
      <c r="I122" s="331">
        <f t="shared" si="2"/>
        <v>0.28444444444444245</v>
      </c>
      <c r="J122" s="289"/>
      <c r="K122" s="289"/>
      <c r="L122" s="289"/>
      <c r="M122" s="220"/>
      <c r="N122" s="215">
        <v>29</v>
      </c>
      <c r="O122" s="334">
        <v>71</v>
      </c>
      <c r="P122" s="301">
        <f t="shared" si="1"/>
        <v>0.53333333333333144</v>
      </c>
      <c r="Q122" s="331">
        <f t="shared" si="3"/>
        <v>0.28444444444444245</v>
      </c>
      <c r="R122" s="289"/>
      <c r="S122" s="289"/>
      <c r="T122" s="289"/>
      <c r="U122" s="299"/>
      <c r="V122" s="220"/>
    </row>
    <row r="123" spans="6:22" ht="13.5" thickBot="1" x14ac:dyDescent="0.35">
      <c r="F123" s="208">
        <v>30</v>
      </c>
      <c r="G123" s="204">
        <v>70</v>
      </c>
      <c r="H123" s="302">
        <f t="shared" si="0"/>
        <v>-0.46666666666666856</v>
      </c>
      <c r="I123" s="332">
        <f t="shared" si="2"/>
        <v>0.21777777777777954</v>
      </c>
      <c r="J123" s="289"/>
      <c r="K123" s="289"/>
      <c r="L123" s="289"/>
      <c r="M123" s="220"/>
      <c r="N123" s="217">
        <v>30</v>
      </c>
      <c r="O123" s="335">
        <v>70</v>
      </c>
      <c r="P123" s="302">
        <f t="shared" si="1"/>
        <v>-0.46666666666666856</v>
      </c>
      <c r="Q123" s="332">
        <f t="shared" si="3"/>
        <v>0.21777777777777954</v>
      </c>
      <c r="R123" s="289"/>
      <c r="S123" s="289"/>
      <c r="T123" s="289"/>
      <c r="U123" s="299"/>
      <c r="V123" s="220"/>
    </row>
    <row r="124" spans="6:22" ht="13.5" thickBot="1" x14ac:dyDescent="0.35">
      <c r="F124" s="294" t="s">
        <v>106</v>
      </c>
      <c r="G124" s="218">
        <f>SUM(G94:G123)</f>
        <v>2114</v>
      </c>
      <c r="H124" s="297" t="s">
        <v>347</v>
      </c>
      <c r="I124" s="298">
        <f>SUM(I94:I123)</f>
        <v>65.466666666666654</v>
      </c>
      <c r="J124" s="289"/>
      <c r="K124" s="303"/>
      <c r="L124" s="303"/>
      <c r="M124" s="299"/>
      <c r="N124" s="294" t="s">
        <v>106</v>
      </c>
      <c r="O124" s="218">
        <f>SUM(O94:O123)</f>
        <v>2114</v>
      </c>
      <c r="P124" s="297" t="s">
        <v>347</v>
      </c>
      <c r="Q124" s="298">
        <f>SUM(Q94:Q123)</f>
        <v>65.466666666666654</v>
      </c>
      <c r="R124" s="289"/>
      <c r="S124" s="303"/>
      <c r="T124" s="303"/>
      <c r="U124" s="299"/>
      <c r="V124" s="220"/>
    </row>
    <row r="125" spans="6:22" ht="13" x14ac:dyDescent="0.3">
      <c r="F125" s="294" t="s">
        <v>338</v>
      </c>
      <c r="G125" s="295">
        <f>G124/30</f>
        <v>70.466666666666669</v>
      </c>
      <c r="H125" s="303"/>
      <c r="I125" s="303"/>
      <c r="J125" s="289"/>
      <c r="K125" s="299"/>
      <c r="L125" s="303"/>
      <c r="M125" s="299"/>
      <c r="N125" s="294" t="s">
        <v>338</v>
      </c>
      <c r="O125" s="295">
        <f>O124/30</f>
        <v>70.466666666666669</v>
      </c>
      <c r="P125" s="303"/>
      <c r="Q125" s="303"/>
      <c r="R125" s="289"/>
      <c r="S125" s="299"/>
      <c r="T125" s="303"/>
      <c r="U125" s="299"/>
      <c r="V125" s="220"/>
    </row>
    <row r="126" spans="6:22" ht="13" thickBot="1" x14ac:dyDescent="0.3">
      <c r="F126" s="294" t="s">
        <v>344</v>
      </c>
      <c r="G126" s="303" t="s">
        <v>348</v>
      </c>
      <c r="H126" s="303"/>
      <c r="I126" s="303"/>
      <c r="J126" s="289"/>
      <c r="K126" s="299"/>
      <c r="L126" s="299"/>
      <c r="M126" s="299"/>
      <c r="N126" s="294" t="s">
        <v>344</v>
      </c>
      <c r="O126" s="303" t="s">
        <v>348</v>
      </c>
      <c r="P126" s="303"/>
      <c r="Q126" s="303"/>
      <c r="R126" s="289"/>
      <c r="S126" s="299"/>
      <c r="T126" s="299"/>
      <c r="U126" s="299"/>
      <c r="V126" s="220"/>
    </row>
    <row r="127" spans="6:22" ht="13.5" thickBot="1" x14ac:dyDescent="0.35">
      <c r="F127" s="294" t="s">
        <v>346</v>
      </c>
      <c r="G127" s="304">
        <f>I124/(30 -1)</f>
        <v>2.2574712643678159</v>
      </c>
      <c r="H127" s="303"/>
      <c r="I127" s="303"/>
      <c r="J127" s="303"/>
      <c r="K127" s="299"/>
      <c r="L127" s="299"/>
      <c r="M127" s="299"/>
      <c r="N127" s="294" t="s">
        <v>346</v>
      </c>
      <c r="O127" s="304">
        <f>Q124/(30 -1)</f>
        <v>2.2574712643678159</v>
      </c>
      <c r="P127" s="303"/>
      <c r="Q127" s="303"/>
      <c r="R127" s="303"/>
      <c r="S127" s="299"/>
      <c r="T127" s="299"/>
      <c r="U127" s="299"/>
      <c r="V127" s="220"/>
    </row>
    <row r="128" spans="6:22" x14ac:dyDescent="0.25">
      <c r="F128" s="299"/>
      <c r="G128" s="299"/>
      <c r="H128" s="299"/>
      <c r="I128" s="299"/>
      <c r="J128" s="299"/>
      <c r="K128" s="303"/>
      <c r="L128" s="303"/>
      <c r="M128" s="299"/>
      <c r="N128" s="299"/>
      <c r="O128" s="299"/>
      <c r="P128" s="299"/>
      <c r="Q128" s="299"/>
      <c r="R128" s="299"/>
      <c r="S128" s="303"/>
      <c r="T128" s="303"/>
      <c r="U128" s="299"/>
      <c r="V128" s="220"/>
    </row>
    <row r="129" spans="6:22" ht="13" x14ac:dyDescent="0.3">
      <c r="F129" s="297"/>
      <c r="G129" s="306"/>
      <c r="H129" s="303"/>
      <c r="I129" s="299"/>
      <c r="J129" s="299"/>
      <c r="K129" s="303"/>
      <c r="L129" s="303"/>
      <c r="M129" s="299"/>
      <c r="N129" s="297"/>
      <c r="O129" s="306"/>
      <c r="P129" s="303"/>
      <c r="Q129" s="299"/>
      <c r="R129" s="299"/>
      <c r="S129" s="303"/>
      <c r="T129" s="303"/>
      <c r="U129" s="299"/>
      <c r="V129" s="220"/>
    </row>
    <row r="130" spans="6:22" x14ac:dyDescent="0.25">
      <c r="F130" s="303"/>
      <c r="G130" s="303"/>
      <c r="H130" s="303"/>
      <c r="I130" s="303"/>
      <c r="J130" s="303"/>
      <c r="K130" s="303"/>
      <c r="L130" s="303"/>
      <c r="M130" s="299"/>
      <c r="N130" s="303"/>
      <c r="O130" s="303"/>
      <c r="P130" s="303"/>
      <c r="Q130" s="303"/>
      <c r="R130" s="303"/>
      <c r="S130" s="303"/>
      <c r="T130" s="303"/>
      <c r="U130" s="299"/>
      <c r="V130" s="220"/>
    </row>
    <row r="131" spans="6:22" x14ac:dyDescent="0.25">
      <c r="F131" s="303"/>
      <c r="G131" s="303"/>
      <c r="H131" s="303"/>
      <c r="I131" s="303"/>
      <c r="J131" s="303"/>
      <c r="K131" s="303"/>
      <c r="L131" s="303"/>
      <c r="M131" s="299"/>
      <c r="N131" s="303"/>
      <c r="O131" s="303"/>
      <c r="P131" s="303"/>
      <c r="Q131" s="303"/>
      <c r="R131" s="303"/>
      <c r="S131" s="303"/>
      <c r="T131" s="303"/>
      <c r="U131" s="299"/>
      <c r="V131" s="220"/>
    </row>
    <row r="132" spans="6:22" x14ac:dyDescent="0.25">
      <c r="F132" s="303"/>
      <c r="G132" s="303"/>
      <c r="H132" s="303"/>
      <c r="I132" s="303"/>
      <c r="J132" s="303"/>
      <c r="K132" s="303"/>
      <c r="L132" s="303"/>
      <c r="M132" s="299"/>
      <c r="N132" s="303"/>
      <c r="O132" s="303"/>
      <c r="P132" s="303"/>
      <c r="Q132" s="303"/>
      <c r="R132" s="303"/>
      <c r="S132" s="303"/>
      <c r="T132" s="303"/>
      <c r="U132" s="299"/>
      <c r="V132" s="220"/>
    </row>
    <row r="133" spans="6:22" x14ac:dyDescent="0.25">
      <c r="F133" s="303"/>
      <c r="G133" s="303"/>
      <c r="H133" s="303"/>
      <c r="I133" s="303"/>
      <c r="J133" s="303"/>
      <c r="K133" s="303"/>
      <c r="L133" s="303"/>
      <c r="M133" s="299"/>
      <c r="N133" s="303"/>
      <c r="O133" s="303"/>
      <c r="P133" s="303"/>
      <c r="Q133" s="303"/>
      <c r="R133" s="303"/>
      <c r="S133" s="303"/>
      <c r="T133" s="303"/>
      <c r="U133" s="299"/>
      <c r="V133" s="220"/>
    </row>
    <row r="134" spans="6:22" x14ac:dyDescent="0.25">
      <c r="F134" s="303"/>
      <c r="G134" s="303"/>
      <c r="H134" s="303"/>
      <c r="I134" s="303"/>
      <c r="J134" s="303"/>
      <c r="K134" s="303"/>
      <c r="L134" s="303"/>
      <c r="M134" s="299"/>
      <c r="N134" s="303"/>
      <c r="O134" s="303"/>
      <c r="P134" s="303"/>
      <c r="Q134" s="303"/>
      <c r="R134" s="303"/>
      <c r="S134" s="303"/>
      <c r="T134" s="303"/>
      <c r="U134" s="299"/>
      <c r="V134" s="220"/>
    </row>
    <row r="135" spans="6:22" x14ac:dyDescent="0.25">
      <c r="F135" s="303"/>
      <c r="G135" s="303"/>
      <c r="H135" s="303"/>
      <c r="I135" s="303"/>
      <c r="J135" s="303"/>
      <c r="K135" s="303"/>
      <c r="L135" s="303"/>
      <c r="M135" s="299"/>
      <c r="N135" s="303"/>
      <c r="O135" s="303"/>
      <c r="P135" s="303"/>
      <c r="Q135" s="303"/>
      <c r="R135" s="303"/>
      <c r="S135" s="303"/>
      <c r="T135" s="303"/>
      <c r="U135" s="299"/>
      <c r="V135" s="220"/>
    </row>
    <row r="136" spans="6:22" x14ac:dyDescent="0.25">
      <c r="F136" s="303"/>
      <c r="G136" s="303"/>
      <c r="H136" s="303"/>
      <c r="I136" s="303"/>
      <c r="J136" s="303"/>
      <c r="K136" s="303"/>
      <c r="L136" s="303"/>
      <c r="M136" s="299"/>
      <c r="N136" s="303"/>
      <c r="O136" s="303"/>
      <c r="P136" s="303"/>
      <c r="Q136" s="303"/>
      <c r="R136" s="303"/>
      <c r="S136" s="303"/>
      <c r="T136" s="303"/>
      <c r="U136" s="299"/>
      <c r="V136" s="220"/>
    </row>
    <row r="137" spans="6:22" x14ac:dyDescent="0.25">
      <c r="F137" s="303"/>
      <c r="G137" s="303"/>
      <c r="H137" s="303"/>
      <c r="I137" s="303"/>
      <c r="J137" s="303"/>
      <c r="K137" s="303"/>
      <c r="L137" s="303"/>
      <c r="M137" s="299"/>
      <c r="N137" s="303"/>
      <c r="O137" s="303"/>
      <c r="P137" s="303"/>
      <c r="Q137" s="303"/>
      <c r="R137" s="303"/>
      <c r="S137" s="303"/>
      <c r="T137" s="303"/>
      <c r="U137" s="299"/>
      <c r="V137" s="220"/>
    </row>
    <row r="138" spans="6:22" x14ac:dyDescent="0.25">
      <c r="F138" s="303"/>
      <c r="G138" s="303"/>
      <c r="H138" s="303"/>
      <c r="I138" s="303"/>
      <c r="J138" s="303"/>
      <c r="K138" s="303"/>
      <c r="L138" s="303"/>
      <c r="M138" s="299"/>
      <c r="N138" s="303"/>
      <c r="O138" s="303"/>
      <c r="P138" s="303"/>
      <c r="Q138" s="303"/>
      <c r="R138" s="303"/>
      <c r="S138" s="303"/>
      <c r="T138" s="303"/>
      <c r="U138" s="299"/>
      <c r="V138" s="220"/>
    </row>
    <row r="139" spans="6:22" x14ac:dyDescent="0.25">
      <c r="F139" s="303"/>
      <c r="G139" s="303"/>
      <c r="H139" s="303"/>
      <c r="I139" s="303"/>
      <c r="J139" s="303"/>
      <c r="K139" s="303"/>
      <c r="L139" s="303"/>
      <c r="M139" s="299"/>
      <c r="N139" s="303"/>
      <c r="O139" s="303"/>
      <c r="P139" s="303"/>
      <c r="Q139" s="303"/>
      <c r="R139" s="303"/>
      <c r="S139" s="303"/>
      <c r="T139" s="303"/>
      <c r="U139" s="299"/>
      <c r="V139" s="220"/>
    </row>
    <row r="140" spans="6:22" x14ac:dyDescent="0.25">
      <c r="F140" s="303"/>
      <c r="G140" s="303"/>
      <c r="H140" s="303"/>
      <c r="I140" s="303"/>
      <c r="J140" s="303"/>
      <c r="K140" s="303"/>
      <c r="L140" s="303"/>
      <c r="M140" s="299"/>
      <c r="N140" s="303"/>
      <c r="O140" s="303"/>
      <c r="P140" s="303"/>
      <c r="Q140" s="303"/>
      <c r="R140" s="303"/>
      <c r="S140" s="303"/>
      <c r="T140" s="303"/>
      <c r="U140" s="299"/>
      <c r="V140" s="220"/>
    </row>
    <row r="141" spans="6:22" x14ac:dyDescent="0.25">
      <c r="F141" s="303"/>
      <c r="G141" s="303"/>
      <c r="H141" s="303"/>
      <c r="I141" s="303"/>
      <c r="J141" s="303"/>
      <c r="K141" s="303"/>
      <c r="L141" s="303"/>
      <c r="M141" s="299"/>
      <c r="N141" s="303"/>
      <c r="O141" s="303"/>
      <c r="P141" s="303"/>
      <c r="Q141" s="303"/>
      <c r="R141" s="303"/>
      <c r="S141" s="303"/>
      <c r="T141" s="303"/>
      <c r="U141" s="299"/>
      <c r="V141" s="220"/>
    </row>
    <row r="142" spans="6:22" x14ac:dyDescent="0.25">
      <c r="F142" s="303"/>
      <c r="G142" s="303"/>
      <c r="H142" s="303"/>
      <c r="I142" s="303"/>
      <c r="J142" s="303"/>
      <c r="K142" s="303"/>
      <c r="L142" s="303"/>
      <c r="M142" s="299"/>
      <c r="N142" s="303"/>
      <c r="O142" s="303"/>
      <c r="P142" s="303"/>
      <c r="Q142" s="303"/>
      <c r="R142" s="303"/>
      <c r="S142" s="303"/>
      <c r="T142" s="303"/>
      <c r="U142" s="299"/>
      <c r="V142" s="220"/>
    </row>
    <row r="143" spans="6:22" x14ac:dyDescent="0.25">
      <c r="F143" s="303"/>
      <c r="G143" s="303"/>
      <c r="H143" s="303"/>
      <c r="I143" s="303"/>
      <c r="J143" s="303"/>
      <c r="K143" s="303"/>
      <c r="L143" s="303"/>
      <c r="M143" s="299"/>
      <c r="N143" s="303"/>
      <c r="O143" s="303"/>
      <c r="P143" s="303"/>
      <c r="Q143" s="303"/>
      <c r="R143" s="303"/>
      <c r="S143" s="303"/>
      <c r="T143" s="303"/>
      <c r="U143" s="299"/>
      <c r="V143" s="220"/>
    </row>
    <row r="144" spans="6:22" x14ac:dyDescent="0.25">
      <c r="F144" s="303"/>
      <c r="G144" s="303"/>
      <c r="H144" s="303"/>
      <c r="I144" s="303"/>
      <c r="J144" s="303"/>
      <c r="K144" s="303"/>
      <c r="L144" s="303"/>
      <c r="M144" s="299"/>
      <c r="N144" s="303"/>
      <c r="O144" s="303"/>
      <c r="P144" s="303"/>
      <c r="Q144" s="303"/>
      <c r="R144" s="303"/>
      <c r="S144" s="303"/>
      <c r="T144" s="303"/>
      <c r="U144" s="299"/>
      <c r="V144" s="220"/>
    </row>
    <row r="145" spans="6:22" x14ac:dyDescent="0.25">
      <c r="F145" s="303"/>
      <c r="G145" s="303"/>
      <c r="H145" s="303"/>
      <c r="I145" s="303"/>
      <c r="J145" s="303"/>
      <c r="K145" s="303"/>
      <c r="L145" s="303"/>
      <c r="M145" s="299"/>
      <c r="N145" s="303"/>
      <c r="O145" s="303"/>
      <c r="P145" s="303"/>
      <c r="Q145" s="303"/>
      <c r="R145" s="303"/>
      <c r="S145" s="303"/>
      <c r="T145" s="303"/>
      <c r="U145" s="299"/>
      <c r="V145" s="220"/>
    </row>
    <row r="146" spans="6:22" x14ac:dyDescent="0.25">
      <c r="F146" s="303"/>
      <c r="G146" s="303"/>
      <c r="H146" s="303"/>
      <c r="I146" s="303"/>
      <c r="J146" s="303"/>
      <c r="K146" s="303"/>
      <c r="L146" s="303"/>
      <c r="M146" s="299"/>
      <c r="N146" s="303"/>
      <c r="O146" s="303"/>
      <c r="P146" s="303"/>
      <c r="Q146" s="303"/>
      <c r="R146" s="303"/>
      <c r="S146" s="303"/>
      <c r="T146" s="303"/>
      <c r="U146" s="299"/>
      <c r="V146" s="220"/>
    </row>
    <row r="147" spans="6:22" ht="13" x14ac:dyDescent="0.3">
      <c r="F147" s="303"/>
      <c r="G147" s="329" t="s">
        <v>352</v>
      </c>
      <c r="H147" s="303"/>
      <c r="I147" s="303"/>
      <c r="J147" s="303"/>
      <c r="K147" s="303"/>
      <c r="L147" s="303"/>
      <c r="M147" s="299"/>
      <c r="N147" s="303"/>
      <c r="O147" s="329" t="s">
        <v>352</v>
      </c>
      <c r="P147" s="303"/>
      <c r="Q147" s="303"/>
      <c r="R147" s="303"/>
      <c r="S147" s="303"/>
      <c r="T147" s="303"/>
      <c r="U147" s="299"/>
      <c r="V147" s="220"/>
    </row>
    <row r="148" spans="6:22" x14ac:dyDescent="0.25">
      <c r="F148" s="303"/>
      <c r="G148" s="303"/>
      <c r="H148" s="303"/>
      <c r="I148" s="303"/>
      <c r="J148" s="303"/>
      <c r="K148" s="303"/>
      <c r="L148" s="303"/>
      <c r="M148" s="299"/>
      <c r="N148" s="303"/>
      <c r="O148" s="303"/>
      <c r="P148" s="303"/>
      <c r="Q148" s="303"/>
      <c r="R148" s="303"/>
      <c r="S148" s="303"/>
      <c r="T148" s="303"/>
      <c r="U148" s="299"/>
      <c r="V148" s="220"/>
    </row>
    <row r="149" spans="6:22" x14ac:dyDescent="0.25">
      <c r="F149" s="303"/>
      <c r="G149" s="303"/>
      <c r="H149" s="303"/>
      <c r="I149" s="303"/>
      <c r="J149" s="303"/>
      <c r="K149" s="303"/>
      <c r="L149" s="303"/>
      <c r="M149" s="299"/>
      <c r="N149" s="303"/>
      <c r="O149" s="303"/>
      <c r="P149" s="303"/>
      <c r="Q149" s="303"/>
      <c r="R149" s="303"/>
      <c r="S149" s="303"/>
      <c r="T149" s="303"/>
      <c r="U149" s="299"/>
      <c r="V149" s="220"/>
    </row>
    <row r="150" spans="6:22" x14ac:dyDescent="0.25">
      <c r="M150"/>
      <c r="U150"/>
      <c r="V150" s="220"/>
    </row>
    <row r="151" spans="6:22" x14ac:dyDescent="0.25">
      <c r="F151" s="303"/>
      <c r="G151" s="303"/>
      <c r="H151" s="303"/>
      <c r="I151" s="303"/>
      <c r="J151" s="303"/>
      <c r="K151" s="289"/>
      <c r="L151" s="289"/>
      <c r="N151" s="303"/>
      <c r="O151" s="303"/>
      <c r="P151" s="303"/>
      <c r="Q151" s="303"/>
      <c r="R151" s="303"/>
      <c r="S151" s="289"/>
      <c r="T151" s="289"/>
    </row>
    <row r="152" spans="6:22" x14ac:dyDescent="0.25">
      <c r="F152" s="289"/>
      <c r="G152" s="289"/>
      <c r="H152" s="289"/>
      <c r="I152" s="289"/>
      <c r="J152" s="289"/>
      <c r="K152" s="289"/>
      <c r="L152" s="289"/>
      <c r="N152" s="289"/>
      <c r="O152" s="289"/>
      <c r="P152" s="289"/>
      <c r="Q152" s="289"/>
      <c r="R152" s="289"/>
      <c r="S152" s="289"/>
      <c r="T152" s="289"/>
    </row>
    <row r="153" spans="6:22" x14ac:dyDescent="0.25">
      <c r="F153" s="289"/>
      <c r="G153" s="289"/>
      <c r="H153" s="289"/>
      <c r="I153" s="289"/>
      <c r="J153" s="289"/>
      <c r="K153" s="289"/>
      <c r="L153" s="289"/>
      <c r="N153" s="289"/>
      <c r="O153" s="289"/>
      <c r="P153" s="289"/>
      <c r="Q153" s="289"/>
      <c r="R153" s="289"/>
      <c r="S153" s="289"/>
      <c r="T153" s="289"/>
    </row>
    <row r="154" spans="6:22" x14ac:dyDescent="0.25">
      <c r="F154" s="289"/>
      <c r="G154" s="289"/>
      <c r="H154" s="289"/>
      <c r="I154" s="289"/>
      <c r="J154" s="289"/>
      <c r="K154" s="289"/>
      <c r="L154" s="289"/>
      <c r="N154" s="289"/>
      <c r="O154" s="289"/>
      <c r="P154" s="289"/>
      <c r="Q154" s="289"/>
      <c r="R154" s="289"/>
      <c r="S154" s="289"/>
      <c r="T154" s="289"/>
    </row>
    <row r="155" spans="6:22" x14ac:dyDescent="0.25">
      <c r="F155" s="289"/>
      <c r="G155" s="289"/>
      <c r="H155" s="289"/>
      <c r="I155" s="289"/>
      <c r="J155" s="289"/>
      <c r="K155" s="289"/>
      <c r="L155" s="289"/>
    </row>
    <row r="156" spans="6:22" x14ac:dyDescent="0.25">
      <c r="F156" s="289"/>
      <c r="G156" s="289"/>
      <c r="H156" s="289"/>
      <c r="I156" s="289"/>
      <c r="J156" s="289"/>
      <c r="K156" s="289"/>
      <c r="L156" s="289"/>
    </row>
    <row r="157" spans="6:22" x14ac:dyDescent="0.25">
      <c r="F157" s="289"/>
      <c r="G157" s="289"/>
      <c r="H157" s="289"/>
      <c r="I157" s="289"/>
      <c r="J157" s="289"/>
      <c r="K157" s="289"/>
      <c r="L157" s="289"/>
    </row>
    <row r="158" spans="6:22" x14ac:dyDescent="0.25">
      <c r="F158" s="289"/>
      <c r="G158" s="289"/>
      <c r="H158" s="289"/>
      <c r="I158" s="289"/>
      <c r="J158" s="289"/>
      <c r="K158" s="289"/>
      <c r="L158" s="289"/>
    </row>
    <row r="159" spans="6:22" x14ac:dyDescent="0.25">
      <c r="F159" s="289"/>
      <c r="G159" s="289"/>
      <c r="H159" s="289"/>
      <c r="I159" s="289"/>
      <c r="J159" s="289"/>
      <c r="K159" s="289"/>
      <c r="L159" s="289"/>
    </row>
    <row r="160" spans="6:22" x14ac:dyDescent="0.25">
      <c r="F160" s="289"/>
      <c r="G160" s="289"/>
      <c r="H160" s="289"/>
      <c r="I160" s="289"/>
      <c r="J160" s="289"/>
      <c r="K160" s="289"/>
      <c r="L160" s="289"/>
    </row>
    <row r="161" spans="6:12" x14ac:dyDescent="0.25">
      <c r="F161" s="289"/>
      <c r="G161" s="289"/>
      <c r="H161" s="289"/>
      <c r="I161" s="289"/>
      <c r="J161" s="289"/>
      <c r="K161" s="289"/>
      <c r="L161" s="289"/>
    </row>
    <row r="162" spans="6:12" x14ac:dyDescent="0.25">
      <c r="F162" s="289"/>
      <c r="G162" s="289"/>
      <c r="H162" s="289"/>
      <c r="I162" s="289"/>
      <c r="J162" s="289"/>
      <c r="K162" s="289"/>
      <c r="L162" s="289"/>
    </row>
    <row r="163" spans="6:12" x14ac:dyDescent="0.25">
      <c r="F163" s="289"/>
      <c r="G163" s="289"/>
      <c r="H163" s="289"/>
      <c r="I163" s="289"/>
      <c r="J163" s="289"/>
      <c r="K163" s="289"/>
      <c r="L163" s="289"/>
    </row>
    <row r="164" spans="6:12" x14ac:dyDescent="0.25">
      <c r="F164" s="289"/>
      <c r="G164" s="289"/>
      <c r="H164" s="289"/>
      <c r="I164" s="289"/>
      <c r="J164" s="289"/>
      <c r="K164" s="289"/>
      <c r="L164" s="289"/>
    </row>
    <row r="165" spans="6:12" x14ac:dyDescent="0.25">
      <c r="F165" s="289"/>
      <c r="G165" s="289"/>
      <c r="H165" s="289"/>
      <c r="I165" s="289"/>
      <c r="J165" s="289"/>
      <c r="K165" s="289"/>
      <c r="L165" s="289"/>
    </row>
    <row r="166" spans="6:12" x14ac:dyDescent="0.25">
      <c r="F166" s="289"/>
      <c r="G166" s="289"/>
      <c r="H166" s="289"/>
      <c r="I166" s="289"/>
      <c r="J166" s="289"/>
      <c r="K166" s="289"/>
      <c r="L166" s="289"/>
    </row>
    <row r="167" spans="6:12" x14ac:dyDescent="0.25">
      <c r="F167" s="289"/>
      <c r="G167" s="289"/>
      <c r="H167" s="289"/>
      <c r="I167" s="289"/>
      <c r="J167" s="289"/>
      <c r="K167" s="289"/>
      <c r="L167" s="289"/>
    </row>
    <row r="168" spans="6:12" x14ac:dyDescent="0.25">
      <c r="F168" s="289"/>
      <c r="G168" s="289"/>
      <c r="H168" s="289"/>
      <c r="I168" s="289"/>
      <c r="J168" s="289"/>
      <c r="K168" s="289"/>
      <c r="L168" s="289"/>
    </row>
    <row r="169" spans="6:12" x14ac:dyDescent="0.25">
      <c r="F169" s="289"/>
      <c r="G169" s="289"/>
      <c r="H169" s="289"/>
      <c r="I169" s="289"/>
      <c r="J169" s="289"/>
      <c r="K169" s="289"/>
      <c r="L169" s="289"/>
    </row>
    <row r="170" spans="6:12" x14ac:dyDescent="0.25">
      <c r="F170" s="289"/>
      <c r="G170" s="289"/>
      <c r="H170" s="289"/>
      <c r="I170" s="289"/>
      <c r="J170" s="289"/>
      <c r="K170" s="289"/>
      <c r="L170" s="289"/>
    </row>
    <row r="207" spans="6:12" x14ac:dyDescent="0.25">
      <c r="F207" s="289"/>
      <c r="G207" s="289"/>
      <c r="H207" s="289"/>
      <c r="I207" s="289"/>
      <c r="J207" s="289"/>
      <c r="K207" s="289"/>
      <c r="L207" s="289"/>
    </row>
    <row r="208" spans="6:12" x14ac:dyDescent="0.25">
      <c r="F208" s="289"/>
      <c r="G208" s="289"/>
      <c r="H208" s="289"/>
      <c r="I208" s="289"/>
      <c r="J208" s="289"/>
      <c r="K208" s="289"/>
      <c r="L208" s="289"/>
    </row>
    <row r="209" spans="2:12" x14ac:dyDescent="0.25">
      <c r="F209" s="289"/>
      <c r="G209" s="289"/>
      <c r="H209" s="289"/>
      <c r="I209" s="289"/>
      <c r="J209" s="289"/>
      <c r="K209" s="289"/>
      <c r="L209" s="289"/>
    </row>
    <row r="210" spans="2:12" x14ac:dyDescent="0.25">
      <c r="F210" s="289"/>
      <c r="G210" s="289"/>
      <c r="H210" s="289"/>
      <c r="I210" s="289"/>
      <c r="J210" s="289"/>
      <c r="K210" s="289"/>
      <c r="L210" s="289"/>
    </row>
    <row r="211" spans="2:12" x14ac:dyDescent="0.25">
      <c r="F211" s="289"/>
      <c r="G211" s="289"/>
      <c r="H211" s="289"/>
      <c r="I211" s="289"/>
      <c r="J211" s="289"/>
      <c r="K211" s="289"/>
      <c r="L211" s="289"/>
    </row>
    <row r="212" spans="2:12" x14ac:dyDescent="0.25">
      <c r="F212" s="289"/>
      <c r="G212" s="289"/>
      <c r="H212" s="289"/>
      <c r="I212" s="289"/>
      <c r="J212" s="289"/>
      <c r="K212" s="289"/>
      <c r="L212" s="289"/>
    </row>
    <row r="213" spans="2:12" x14ac:dyDescent="0.25">
      <c r="F213" s="289"/>
      <c r="G213" s="289"/>
      <c r="H213" s="289"/>
      <c r="I213" s="289"/>
      <c r="J213" s="289"/>
      <c r="K213" s="289"/>
      <c r="L213" s="289"/>
    </row>
    <row r="214" spans="2:12" x14ac:dyDescent="0.25">
      <c r="F214" s="289"/>
      <c r="G214" s="289"/>
      <c r="H214" s="289"/>
      <c r="I214" s="289"/>
      <c r="J214" s="289"/>
      <c r="K214" s="289"/>
      <c r="L214" s="289"/>
    </row>
    <row r="215" spans="2:12" x14ac:dyDescent="0.25">
      <c r="F215" s="289"/>
      <c r="G215" s="289"/>
      <c r="H215" s="289"/>
      <c r="I215" s="289"/>
      <c r="J215" s="289"/>
      <c r="K215" s="289"/>
      <c r="L215" s="289"/>
    </row>
    <row r="216" spans="2:12" x14ac:dyDescent="0.25">
      <c r="F216" s="289"/>
      <c r="G216" s="289"/>
      <c r="H216" s="289"/>
      <c r="I216" s="289"/>
      <c r="J216" s="289"/>
      <c r="K216" s="289"/>
      <c r="L216" s="289"/>
    </row>
    <row r="217" spans="2:12" ht="13" x14ac:dyDescent="0.3">
      <c r="B217" s="52"/>
      <c r="C217" s="3"/>
      <c r="F217" s="289"/>
      <c r="G217" s="289"/>
      <c r="H217" s="289"/>
      <c r="I217" s="289"/>
      <c r="J217" s="289"/>
      <c r="K217" s="289"/>
      <c r="L217" s="289"/>
    </row>
    <row r="218" spans="2:12" ht="13" x14ac:dyDescent="0.3">
      <c r="B218" s="58"/>
      <c r="C218" s="177"/>
      <c r="F218" s="289"/>
      <c r="G218" s="289"/>
      <c r="H218" s="289"/>
      <c r="I218" s="289"/>
      <c r="J218" s="289"/>
      <c r="K218" s="289"/>
      <c r="L218" s="289"/>
    </row>
    <row r="219" spans="2:12" ht="13" x14ac:dyDescent="0.3">
      <c r="B219" s="58"/>
      <c r="C219" s="177"/>
      <c r="F219" s="289"/>
      <c r="G219" s="289"/>
      <c r="H219" s="289"/>
      <c r="I219" s="289"/>
      <c r="J219" s="289"/>
      <c r="K219" s="289"/>
      <c r="L219" s="289"/>
    </row>
    <row r="220" spans="2:12" ht="13" x14ac:dyDescent="0.3">
      <c r="B220" s="58"/>
      <c r="C220" s="177"/>
      <c r="F220" s="289"/>
      <c r="G220" s="289"/>
      <c r="H220" s="289"/>
      <c r="I220" s="289"/>
      <c r="J220" s="289"/>
      <c r="K220" s="289"/>
      <c r="L220" s="289"/>
    </row>
    <row r="221" spans="2:12" x14ac:dyDescent="0.25">
      <c r="F221" s="289"/>
      <c r="G221" s="289"/>
      <c r="H221" s="289"/>
      <c r="I221" s="289"/>
      <c r="J221" s="289"/>
      <c r="K221" s="289"/>
      <c r="L221" s="289"/>
    </row>
    <row r="222" spans="2:12" ht="13" x14ac:dyDescent="0.3">
      <c r="B222" s="1" t="s">
        <v>305</v>
      </c>
      <c r="F222" s="289"/>
      <c r="G222" s="289"/>
      <c r="H222" s="289"/>
      <c r="I222" s="289"/>
      <c r="J222" s="289"/>
      <c r="K222" s="289"/>
      <c r="L222" s="289"/>
    </row>
    <row r="223" spans="2:12" ht="13" x14ac:dyDescent="0.3">
      <c r="B223" s="52" t="s">
        <v>302</v>
      </c>
      <c r="F223" s="289"/>
      <c r="G223" s="289"/>
      <c r="H223" s="289"/>
      <c r="I223" s="289"/>
      <c r="J223" s="289"/>
      <c r="K223" s="289"/>
      <c r="L223" s="289"/>
    </row>
    <row r="224" spans="2:12" ht="13.5" thickBot="1" x14ac:dyDescent="0.35">
      <c r="C224" s="3" t="s">
        <v>36</v>
      </c>
      <c r="F224" s="289"/>
      <c r="G224" s="289"/>
      <c r="H224" s="289"/>
      <c r="I224" s="289"/>
      <c r="J224" s="289"/>
      <c r="K224" s="289"/>
      <c r="L224" s="289"/>
    </row>
    <row r="225" spans="2:12" ht="13" x14ac:dyDescent="0.3">
      <c r="B225" s="58" t="s">
        <v>310</v>
      </c>
      <c r="C225" s="312">
        <v>3</v>
      </c>
      <c r="D225" s="161" t="s">
        <v>275</v>
      </c>
      <c r="F225" s="289"/>
      <c r="G225" s="289"/>
      <c r="H225" s="289"/>
      <c r="I225" s="289"/>
      <c r="J225" s="289"/>
      <c r="K225" s="289"/>
      <c r="L225" s="289"/>
    </row>
    <row r="226" spans="2:12" ht="13" x14ac:dyDescent="0.3">
      <c r="B226" s="58" t="s">
        <v>56</v>
      </c>
      <c r="C226" s="316">
        <v>20</v>
      </c>
      <c r="F226" s="289"/>
      <c r="G226" s="289"/>
      <c r="H226" s="289"/>
      <c r="I226" s="289"/>
      <c r="J226" s="289"/>
      <c r="K226" s="289"/>
      <c r="L226" s="289"/>
    </row>
    <row r="227" spans="2:12" ht="13.5" thickBot="1" x14ac:dyDescent="0.35">
      <c r="B227" s="58" t="s">
        <v>96</v>
      </c>
      <c r="C227" s="208">
        <v>18</v>
      </c>
      <c r="F227" s="289"/>
      <c r="G227" s="289"/>
      <c r="H227" s="289"/>
      <c r="I227" s="289"/>
      <c r="J227" s="289"/>
      <c r="K227" s="289"/>
      <c r="L227" s="289"/>
    </row>
    <row r="228" spans="2:12" ht="13" x14ac:dyDescent="0.3">
      <c r="B228" s="58"/>
      <c r="C228" s="3" t="s">
        <v>97</v>
      </c>
      <c r="F228" s="289"/>
      <c r="G228" s="289"/>
      <c r="H228" s="289"/>
      <c r="I228" s="289"/>
      <c r="J228" s="289"/>
      <c r="K228" s="289"/>
      <c r="L228" s="289"/>
    </row>
    <row r="229" spans="2:12" ht="13" x14ac:dyDescent="0.3">
      <c r="B229" s="58" t="s">
        <v>309</v>
      </c>
      <c r="C229" s="1" t="s">
        <v>94</v>
      </c>
      <c r="F229" s="289"/>
      <c r="G229" s="289"/>
      <c r="H229" s="289"/>
      <c r="I229" s="289"/>
      <c r="J229" s="289"/>
      <c r="K229" s="289"/>
      <c r="L229" s="289"/>
    </row>
    <row r="230" spans="2:12" ht="13" x14ac:dyDescent="0.3">
      <c r="C230" s="141">
        <f>( C226 - C227 ) / C225</f>
        <v>0.66666666666666663</v>
      </c>
      <c r="F230" s="289"/>
      <c r="G230" s="289"/>
      <c r="H230" s="289"/>
      <c r="I230" s="289"/>
      <c r="J230" s="289"/>
      <c r="K230" s="289"/>
      <c r="L230" s="289"/>
    </row>
    <row r="231" spans="2:12" ht="13" x14ac:dyDescent="0.3">
      <c r="B231" s="52" t="s">
        <v>303</v>
      </c>
      <c r="F231" s="289"/>
      <c r="G231" s="289"/>
      <c r="H231" s="289"/>
      <c r="I231" s="289"/>
      <c r="J231" s="289"/>
      <c r="K231" s="289"/>
      <c r="L231" s="289"/>
    </row>
    <row r="232" spans="2:12" ht="13.5" thickBot="1" x14ac:dyDescent="0.35">
      <c r="C232" s="3" t="s">
        <v>36</v>
      </c>
      <c r="F232" s="289"/>
      <c r="G232" s="289"/>
      <c r="H232" s="289"/>
      <c r="I232" s="289"/>
      <c r="J232" s="289"/>
      <c r="K232" s="289"/>
      <c r="L232" s="289"/>
    </row>
    <row r="233" spans="2:12" ht="13" x14ac:dyDescent="0.3">
      <c r="B233" s="58" t="s">
        <v>95</v>
      </c>
      <c r="C233" s="312">
        <v>3.5</v>
      </c>
      <c r="F233" s="289"/>
      <c r="G233" s="289"/>
      <c r="H233" s="289"/>
      <c r="I233" s="289"/>
      <c r="J233" s="289"/>
      <c r="K233" s="289"/>
      <c r="L233" s="289"/>
    </row>
    <row r="234" spans="2:12" ht="13" x14ac:dyDescent="0.3">
      <c r="B234" s="58" t="s">
        <v>96</v>
      </c>
      <c r="C234" s="316">
        <v>3.0009999999999999</v>
      </c>
      <c r="F234" s="289"/>
      <c r="G234" s="289"/>
      <c r="H234" s="289"/>
      <c r="I234" s="289"/>
      <c r="J234" s="289"/>
      <c r="K234" s="289"/>
      <c r="L234" s="289"/>
    </row>
    <row r="235" spans="2:12" ht="13.5" thickBot="1" x14ac:dyDescent="0.35">
      <c r="B235" s="58" t="s">
        <v>309</v>
      </c>
      <c r="C235" s="290">
        <v>3.3333973393658614E-4</v>
      </c>
      <c r="F235" s="289"/>
      <c r="G235" s="289"/>
      <c r="H235" s="289"/>
      <c r="I235" s="289"/>
      <c r="J235" s="289"/>
      <c r="K235" s="289"/>
      <c r="L235" s="289"/>
    </row>
    <row r="236" spans="2:12" ht="13" x14ac:dyDescent="0.3">
      <c r="B236" s="160"/>
      <c r="C236" s="3" t="s">
        <v>97</v>
      </c>
      <c r="F236" s="289"/>
      <c r="G236" s="289"/>
      <c r="H236" s="289"/>
      <c r="I236" s="289"/>
      <c r="J236" s="289"/>
      <c r="K236" s="289"/>
      <c r="L236" s="289"/>
    </row>
    <row r="237" spans="2:12" ht="13" x14ac:dyDescent="0.3">
      <c r="B237" s="58" t="s">
        <v>311</v>
      </c>
      <c r="C237" s="52" t="s">
        <v>126</v>
      </c>
      <c r="F237" s="289"/>
      <c r="G237" s="289"/>
      <c r="H237" s="289"/>
      <c r="I237" s="289"/>
      <c r="J237" s="289"/>
      <c r="K237" s="289"/>
      <c r="L237" s="289"/>
    </row>
    <row r="238" spans="2:12" ht="13" x14ac:dyDescent="0.3">
      <c r="B238" s="212" t="s">
        <v>53</v>
      </c>
      <c r="C238" s="103">
        <f>( C233 - C234 ) / C235</f>
        <v>1496.9712554427394</v>
      </c>
      <c r="D238" s="161" t="s">
        <v>275</v>
      </c>
      <c r="F238" s="289"/>
      <c r="G238" s="289"/>
      <c r="H238" s="289"/>
      <c r="I238" s="289"/>
      <c r="J238" s="289"/>
      <c r="K238" s="289"/>
      <c r="L238" s="289"/>
    </row>
    <row r="239" spans="2:12" ht="13" x14ac:dyDescent="0.3">
      <c r="B239" s="52" t="s">
        <v>304</v>
      </c>
      <c r="F239" s="289"/>
      <c r="G239" s="289"/>
      <c r="H239" s="289"/>
      <c r="I239" s="289"/>
      <c r="J239" s="289"/>
      <c r="K239" s="289"/>
      <c r="L239" s="289"/>
    </row>
    <row r="240" spans="2:12" ht="13.5" thickBot="1" x14ac:dyDescent="0.35">
      <c r="C240" s="3" t="s">
        <v>36</v>
      </c>
      <c r="F240" s="289"/>
      <c r="G240" s="289"/>
      <c r="H240" s="289"/>
      <c r="I240" s="289"/>
      <c r="J240" s="289"/>
      <c r="K240" s="289"/>
      <c r="L240" s="289"/>
    </row>
    <row r="241" spans="2:12" ht="13.5" thickBot="1" x14ac:dyDescent="0.35">
      <c r="B241" s="58" t="s">
        <v>26</v>
      </c>
      <c r="C241" s="319">
        <v>3</v>
      </c>
      <c r="D241" s="161" t="s">
        <v>275</v>
      </c>
      <c r="F241" s="289"/>
      <c r="G241" s="289"/>
      <c r="H241" s="289"/>
      <c r="I241" s="289"/>
      <c r="J241" s="289"/>
      <c r="K241" s="289"/>
      <c r="L241" s="289"/>
    </row>
    <row r="242" spans="2:12" ht="13" x14ac:dyDescent="0.3">
      <c r="B242" s="160"/>
      <c r="C242" s="3" t="s">
        <v>37</v>
      </c>
      <c r="F242" s="289"/>
      <c r="G242" s="289"/>
      <c r="H242" s="289"/>
      <c r="I242" s="289"/>
      <c r="J242" s="289"/>
      <c r="K242" s="289"/>
      <c r="L242" s="289"/>
    </row>
    <row r="243" spans="2:12" ht="13" x14ac:dyDescent="0.3">
      <c r="B243" s="58" t="s">
        <v>93</v>
      </c>
      <c r="C243" s="165" t="s">
        <v>91</v>
      </c>
      <c r="F243" s="289"/>
      <c r="G243" s="289"/>
      <c r="H243" s="289"/>
      <c r="I243" s="289"/>
      <c r="J243" s="289"/>
      <c r="K243" s="289"/>
      <c r="L243" s="289"/>
    </row>
    <row r="244" spans="2:12" ht="13" x14ac:dyDescent="0.3">
      <c r="B244" s="69" t="s">
        <v>53</v>
      </c>
      <c r="C244" s="67">
        <f>NORMSDIST( C241 )</f>
        <v>0.9986501019683699</v>
      </c>
      <c r="F244" s="289"/>
      <c r="G244" s="289"/>
      <c r="H244" s="289"/>
      <c r="I244" s="289"/>
      <c r="J244" s="289"/>
      <c r="K244" s="289"/>
      <c r="L244" s="289"/>
    </row>
    <row r="245" spans="2:12" ht="13" x14ac:dyDescent="0.3">
      <c r="B245" s="58" t="s">
        <v>251</v>
      </c>
      <c r="C245" s="165" t="s">
        <v>92</v>
      </c>
      <c r="F245" s="289"/>
      <c r="G245" s="289"/>
      <c r="H245" s="289"/>
      <c r="I245" s="289"/>
      <c r="J245" s="289"/>
      <c r="K245" s="289"/>
      <c r="L245" s="289"/>
    </row>
    <row r="246" spans="2:12" ht="13" x14ac:dyDescent="0.3">
      <c r="B246" s="69" t="s">
        <v>53</v>
      </c>
      <c r="C246" s="141">
        <f>1- NORMSDIST( C241 )</f>
        <v>1.3498980316301035E-3</v>
      </c>
      <c r="F246" s="289"/>
      <c r="G246" s="289"/>
      <c r="H246" s="289"/>
      <c r="I246" s="289"/>
      <c r="J246" s="289"/>
      <c r="K246" s="289"/>
      <c r="L246" s="289"/>
    </row>
    <row r="247" spans="2:12" ht="13" x14ac:dyDescent="0.3">
      <c r="B247" s="58" t="s">
        <v>249</v>
      </c>
      <c r="C247" s="165" t="s">
        <v>250</v>
      </c>
      <c r="F247" s="289"/>
      <c r="G247" s="289"/>
      <c r="H247" s="289"/>
      <c r="I247" s="289"/>
      <c r="J247" s="289"/>
      <c r="K247" s="289"/>
      <c r="L247" s="289"/>
    </row>
    <row r="248" spans="2:12" ht="13" x14ac:dyDescent="0.3">
      <c r="B248" s="69" t="s">
        <v>53</v>
      </c>
      <c r="C248" s="105">
        <f>2 * C246</f>
        <v>2.6997960632602069E-3</v>
      </c>
      <c r="F248" s="289"/>
      <c r="G248" s="289"/>
      <c r="H248" s="289"/>
      <c r="I248" s="289"/>
      <c r="J248" s="289"/>
      <c r="K248" s="289"/>
      <c r="L248" s="289"/>
    </row>
    <row r="249" spans="2:12" ht="13" x14ac:dyDescent="0.3">
      <c r="B249" s="58" t="s">
        <v>252</v>
      </c>
      <c r="C249" s="75">
        <f>1000000*C248</f>
        <v>2699.7960632602071</v>
      </c>
      <c r="F249" s="289"/>
      <c r="G249" s="289"/>
      <c r="H249" s="289"/>
      <c r="I249" s="289"/>
      <c r="J249" s="289"/>
      <c r="K249" s="289"/>
      <c r="L249" s="289"/>
    </row>
    <row r="250" spans="2:12" x14ac:dyDescent="0.25">
      <c r="F250" s="289"/>
      <c r="G250" s="289"/>
      <c r="H250" s="289"/>
      <c r="I250" s="289"/>
      <c r="J250" s="289"/>
      <c r="K250" s="289"/>
      <c r="L250" s="289"/>
    </row>
    <row r="251" spans="2:12" x14ac:dyDescent="0.25">
      <c r="F251" s="289"/>
      <c r="G251" s="289"/>
      <c r="H251" s="289"/>
      <c r="I251" s="289"/>
      <c r="J251" s="289"/>
      <c r="K251" s="289"/>
      <c r="L251" s="289"/>
    </row>
    <row r="252" spans="2:12" x14ac:dyDescent="0.25">
      <c r="F252" s="289"/>
      <c r="G252" s="289"/>
      <c r="H252" s="289"/>
      <c r="I252" s="289"/>
      <c r="J252" s="289"/>
      <c r="K252" s="289"/>
      <c r="L252" s="289"/>
    </row>
    <row r="253" spans="2:12" x14ac:dyDescent="0.25">
      <c r="F253" s="289"/>
      <c r="G253" s="289"/>
      <c r="H253" s="289"/>
      <c r="I253" s="289"/>
      <c r="J253" s="289"/>
      <c r="K253" s="289"/>
      <c r="L253" s="289"/>
    </row>
    <row r="254" spans="2:12" x14ac:dyDescent="0.25">
      <c r="F254" s="289"/>
      <c r="G254" s="289"/>
      <c r="H254" s="289"/>
      <c r="I254" s="289"/>
      <c r="J254" s="289"/>
      <c r="K254" s="289"/>
      <c r="L254" s="289"/>
    </row>
    <row r="255" spans="2:12" ht="13" x14ac:dyDescent="0.3">
      <c r="B255" s="52" t="s">
        <v>301</v>
      </c>
      <c r="F255" s="289"/>
      <c r="G255" s="289"/>
      <c r="H255" s="289"/>
      <c r="I255" s="289"/>
      <c r="J255" s="289"/>
      <c r="K255" s="289"/>
      <c r="L255" s="289"/>
    </row>
    <row r="256" spans="2:12" ht="13.5" thickBot="1" x14ac:dyDescent="0.35">
      <c r="C256" s="3" t="s">
        <v>36</v>
      </c>
      <c r="F256" s="289"/>
      <c r="G256" s="289"/>
      <c r="H256" s="289"/>
      <c r="I256" s="289"/>
      <c r="J256" s="289"/>
      <c r="K256" s="289"/>
      <c r="L256" s="289"/>
    </row>
    <row r="257" spans="2:12" ht="13" x14ac:dyDescent="0.3">
      <c r="B257" s="58" t="s">
        <v>308</v>
      </c>
      <c r="C257" s="320">
        <v>2</v>
      </c>
      <c r="D257" s="161" t="s">
        <v>275</v>
      </c>
      <c r="F257" s="289"/>
      <c r="G257" s="289"/>
      <c r="H257" s="289"/>
      <c r="I257" s="289"/>
      <c r="J257" s="289"/>
      <c r="K257" s="289"/>
      <c r="L257" s="289"/>
    </row>
    <row r="258" spans="2:12" ht="13" x14ac:dyDescent="0.3">
      <c r="B258" s="58" t="s">
        <v>56</v>
      </c>
      <c r="C258" s="316">
        <v>100</v>
      </c>
      <c r="F258" s="289"/>
      <c r="G258" s="289"/>
      <c r="H258" s="289"/>
      <c r="I258" s="289"/>
      <c r="J258" s="289"/>
      <c r="K258" s="289"/>
      <c r="L258" s="289"/>
    </row>
    <row r="259" spans="2:12" ht="13.5" thickBot="1" x14ac:dyDescent="0.35">
      <c r="B259" s="58" t="s">
        <v>96</v>
      </c>
      <c r="C259" s="208">
        <v>90</v>
      </c>
      <c r="F259" s="289"/>
      <c r="G259" s="289"/>
      <c r="H259" s="289"/>
      <c r="I259" s="289"/>
      <c r="J259" s="289"/>
      <c r="K259" s="289"/>
      <c r="L259" s="289"/>
    </row>
    <row r="260" spans="2:12" ht="13" x14ac:dyDescent="0.3">
      <c r="B260" s="58"/>
      <c r="C260" s="3" t="s">
        <v>97</v>
      </c>
      <c r="F260" s="289"/>
      <c r="G260" s="289"/>
      <c r="H260" s="289"/>
      <c r="I260" s="289"/>
      <c r="J260" s="289"/>
      <c r="K260" s="289"/>
      <c r="L260" s="289"/>
    </row>
    <row r="261" spans="2:12" ht="13.5" thickBot="1" x14ac:dyDescent="0.35">
      <c r="B261" s="58" t="s">
        <v>309</v>
      </c>
      <c r="C261" s="1" t="s">
        <v>94</v>
      </c>
      <c r="F261" s="289"/>
      <c r="G261" s="289"/>
      <c r="H261" s="289"/>
      <c r="I261" s="289"/>
      <c r="J261" s="289"/>
      <c r="K261" s="289"/>
      <c r="L261" s="289"/>
    </row>
    <row r="262" spans="2:12" ht="13.5" thickBot="1" x14ac:dyDescent="0.35">
      <c r="C262" s="281">
        <f>( C258 - C259 ) / C257</f>
        <v>5</v>
      </c>
      <c r="F262" s="289"/>
      <c r="G262" s="289"/>
      <c r="H262" s="289"/>
      <c r="I262" s="289"/>
      <c r="J262" s="289"/>
      <c r="K262" s="289"/>
      <c r="L262" s="289"/>
    </row>
    <row r="263" spans="2:12" x14ac:dyDescent="0.25">
      <c r="B263" s="321"/>
      <c r="C263" s="322"/>
      <c r="D263" s="322"/>
      <c r="F263" s="289"/>
      <c r="G263" s="289"/>
      <c r="H263" s="289"/>
      <c r="I263" s="289"/>
      <c r="J263" s="289"/>
      <c r="K263" s="289"/>
      <c r="L263" s="289"/>
    </row>
    <row r="264" spans="2:12" ht="13" x14ac:dyDescent="0.3">
      <c r="B264" s="321"/>
      <c r="C264" s="323"/>
      <c r="D264" s="322"/>
      <c r="F264" s="289"/>
      <c r="G264" s="289"/>
      <c r="H264" s="289"/>
      <c r="I264" s="289"/>
      <c r="J264" s="289"/>
      <c r="K264" s="289"/>
      <c r="L264" s="289"/>
    </row>
    <row r="265" spans="2:12" x14ac:dyDescent="0.25">
      <c r="B265" s="160"/>
      <c r="C265" s="165"/>
      <c r="F265" s="289"/>
      <c r="G265" s="289"/>
      <c r="H265" s="289"/>
      <c r="I265" s="289"/>
      <c r="J265" s="289"/>
      <c r="K265" s="289"/>
      <c r="L265" s="289"/>
    </row>
    <row r="266" spans="2:12" x14ac:dyDescent="0.25">
      <c r="B266" s="160"/>
      <c r="C266" s="165"/>
      <c r="F266" s="289"/>
      <c r="G266" s="289"/>
      <c r="H266" s="289"/>
      <c r="I266" s="289"/>
      <c r="J266" s="289"/>
      <c r="K266" s="289"/>
      <c r="L266" s="289"/>
    </row>
    <row r="267" spans="2:12" x14ac:dyDescent="0.25">
      <c r="B267" s="160"/>
      <c r="C267" s="165"/>
      <c r="F267" s="289"/>
      <c r="G267" s="289"/>
      <c r="H267" s="289"/>
      <c r="I267" s="289"/>
      <c r="J267" s="289"/>
      <c r="K267" s="289"/>
      <c r="L267" s="289"/>
    </row>
    <row r="268" spans="2:12" ht="13" x14ac:dyDescent="0.3">
      <c r="B268" s="52"/>
      <c r="F268" s="289"/>
      <c r="G268" s="289"/>
      <c r="H268" s="289"/>
      <c r="I268" s="289"/>
      <c r="J268" s="289"/>
      <c r="K268" s="289"/>
      <c r="L268" s="289"/>
    </row>
    <row r="269" spans="2:12" x14ac:dyDescent="0.25">
      <c r="B269" s="160"/>
      <c r="C269" s="165"/>
      <c r="F269" s="289"/>
      <c r="G269" s="289"/>
      <c r="H269" s="289"/>
      <c r="I269" s="289"/>
      <c r="J269" s="289"/>
      <c r="K269" s="289"/>
      <c r="L269" s="289"/>
    </row>
    <row r="270" spans="2:12" x14ac:dyDescent="0.25">
      <c r="B270" s="160"/>
      <c r="C270" s="165"/>
      <c r="F270" s="289"/>
      <c r="G270" s="289"/>
      <c r="H270" s="289"/>
      <c r="I270" s="289"/>
      <c r="J270" s="289"/>
      <c r="K270" s="289"/>
      <c r="L270" s="289"/>
    </row>
    <row r="271" spans="2:12" x14ac:dyDescent="0.25">
      <c r="B271" s="160"/>
      <c r="C271" s="165"/>
      <c r="F271" s="289"/>
      <c r="G271" s="289"/>
      <c r="H271" s="289"/>
      <c r="I271" s="289"/>
      <c r="J271" s="289"/>
      <c r="K271" s="289"/>
      <c r="L271" s="289"/>
    </row>
    <row r="272" spans="2:12" x14ac:dyDescent="0.25">
      <c r="F272" s="289"/>
      <c r="G272" s="289"/>
      <c r="H272" s="289"/>
      <c r="I272" s="289"/>
      <c r="J272" s="289"/>
      <c r="K272" s="289"/>
      <c r="L272" s="289"/>
    </row>
    <row r="273" spans="6:12" x14ac:dyDescent="0.25">
      <c r="F273" s="289"/>
      <c r="G273" s="289"/>
      <c r="H273" s="289"/>
      <c r="I273" s="289"/>
      <c r="J273" s="289"/>
      <c r="K273" s="289"/>
      <c r="L273" s="289"/>
    </row>
    <row r="274" spans="6:12" x14ac:dyDescent="0.25">
      <c r="F274" s="289"/>
      <c r="G274" s="289"/>
      <c r="H274" s="289"/>
      <c r="I274" s="289"/>
      <c r="J274" s="289"/>
      <c r="K274" s="289"/>
      <c r="L274" s="289"/>
    </row>
    <row r="275" spans="6:12" x14ac:dyDescent="0.25">
      <c r="F275" s="289"/>
      <c r="G275" s="289"/>
      <c r="H275" s="289"/>
      <c r="I275" s="289"/>
      <c r="J275" s="289"/>
      <c r="K275" s="289"/>
      <c r="L275" s="289"/>
    </row>
    <row r="276" spans="6:12" x14ac:dyDescent="0.25">
      <c r="F276" s="289"/>
      <c r="G276" s="289"/>
      <c r="H276" s="289"/>
      <c r="I276" s="289"/>
      <c r="J276" s="289"/>
      <c r="K276" s="289"/>
      <c r="L276" s="289"/>
    </row>
    <row r="277" spans="6:12" x14ac:dyDescent="0.25">
      <c r="F277" s="289"/>
      <c r="G277" s="289"/>
      <c r="H277" s="289"/>
      <c r="I277" s="289"/>
      <c r="J277" s="289"/>
      <c r="K277" s="289"/>
      <c r="L277" s="289"/>
    </row>
    <row r="278" spans="6:12" x14ac:dyDescent="0.25">
      <c r="F278" s="289"/>
      <c r="G278" s="289"/>
      <c r="H278" s="289"/>
      <c r="I278" s="289"/>
      <c r="J278" s="289"/>
      <c r="K278" s="289"/>
      <c r="L278" s="289"/>
    </row>
    <row r="279" spans="6:12" ht="13" x14ac:dyDescent="0.3">
      <c r="F279" s="245"/>
      <c r="G279" s="202"/>
      <c r="H279" s="289"/>
      <c r="I279" s="289"/>
      <c r="J279" s="289"/>
      <c r="K279" s="289"/>
      <c r="L279" s="289"/>
    </row>
    <row r="280" spans="6:12" ht="13" x14ac:dyDescent="0.3">
      <c r="F280" s="245"/>
      <c r="G280" s="202"/>
      <c r="H280" s="289"/>
      <c r="I280" s="289"/>
      <c r="J280" s="289"/>
      <c r="K280" s="289"/>
      <c r="L280" s="289"/>
    </row>
    <row r="281" spans="6:12" ht="13" x14ac:dyDescent="0.3">
      <c r="F281" s="245"/>
      <c r="G281" s="202"/>
      <c r="H281" s="289"/>
      <c r="I281" s="289"/>
      <c r="J281" s="289"/>
      <c r="K281" s="289"/>
      <c r="L281" s="289"/>
    </row>
    <row r="282" spans="6:12" x14ac:dyDescent="0.25">
      <c r="F282" s="279"/>
      <c r="G282" s="279"/>
      <c r="H282" s="289"/>
      <c r="I282" s="289"/>
      <c r="J282" s="289"/>
      <c r="K282" s="289"/>
      <c r="L282" s="289"/>
    </row>
    <row r="283" spans="6:12" ht="13" x14ac:dyDescent="0.3">
      <c r="F283" s="245"/>
      <c r="G283" s="202"/>
      <c r="H283" s="289"/>
      <c r="I283" s="289"/>
      <c r="J283" s="289"/>
      <c r="K283" s="289"/>
      <c r="L283" s="289"/>
    </row>
    <row r="284" spans="6:12" ht="13" x14ac:dyDescent="0.3">
      <c r="F284" s="245"/>
      <c r="G284" s="202"/>
      <c r="H284" s="279"/>
      <c r="I284" s="279"/>
      <c r="J284" s="279"/>
      <c r="K284" s="279"/>
      <c r="L284" s="289"/>
    </row>
    <row r="285" spans="6:12" ht="13" x14ac:dyDescent="0.3">
      <c r="F285" s="245"/>
      <c r="G285" s="19"/>
      <c r="H285" s="188"/>
      <c r="I285" s="188"/>
      <c r="J285" s="188"/>
      <c r="K285" s="279"/>
      <c r="L285" s="289"/>
    </row>
    <row r="286" spans="6:12" ht="13" x14ac:dyDescent="0.3">
      <c r="F286" s="279"/>
      <c r="G286" s="188"/>
      <c r="H286" s="18"/>
      <c r="I286" s="188"/>
      <c r="J286" s="188"/>
      <c r="K286" s="279"/>
      <c r="L286" s="289"/>
    </row>
    <row r="287" spans="6:12" ht="13" x14ac:dyDescent="0.3">
      <c r="F287" s="245"/>
      <c r="G287" s="100"/>
      <c r="H287" s="317"/>
      <c r="I287" s="188"/>
      <c r="J287" s="188"/>
      <c r="K287" s="279"/>
      <c r="L287" s="289"/>
    </row>
    <row r="288" spans="6:12" ht="13" x14ac:dyDescent="0.3">
      <c r="F288" s="245"/>
      <c r="G288" s="100"/>
      <c r="H288" s="317"/>
      <c r="I288" s="188"/>
      <c r="J288" s="188"/>
      <c r="K288" s="279"/>
      <c r="L288" s="289"/>
    </row>
    <row r="289" spans="6:12" ht="13" x14ac:dyDescent="0.3">
      <c r="F289" s="245"/>
      <c r="G289" s="100"/>
      <c r="H289" s="263"/>
      <c r="I289" s="188"/>
      <c r="J289" s="188"/>
      <c r="K289" s="279"/>
      <c r="L289" s="289"/>
    </row>
    <row r="290" spans="6:12" ht="13" x14ac:dyDescent="0.3">
      <c r="F290" s="279"/>
      <c r="G290" s="318"/>
      <c r="H290" s="18"/>
      <c r="I290" s="188"/>
      <c r="J290" s="188"/>
      <c r="K290" s="279"/>
      <c r="L290" s="289"/>
    </row>
    <row r="291" spans="6:12" ht="13" x14ac:dyDescent="0.3">
      <c r="F291" s="245"/>
      <c r="G291" s="100"/>
      <c r="H291" s="19"/>
      <c r="I291" s="188"/>
      <c r="J291" s="188"/>
      <c r="K291" s="279"/>
      <c r="L291" s="289"/>
    </row>
    <row r="292" spans="6:12" ht="13" x14ac:dyDescent="0.3">
      <c r="F292" s="245"/>
      <c r="G292" s="212"/>
      <c r="H292" s="292"/>
      <c r="I292" s="188"/>
      <c r="J292" s="188"/>
      <c r="K292" s="279"/>
      <c r="L292" s="289"/>
    </row>
    <row r="293" spans="6:12" ht="13" x14ac:dyDescent="0.3">
      <c r="F293" s="245"/>
      <c r="G293" s="202"/>
      <c r="H293" s="279"/>
      <c r="I293" s="279"/>
      <c r="J293" s="279"/>
      <c r="K293" s="279"/>
      <c r="L293" s="289"/>
    </row>
    <row r="294" spans="6:12" x14ac:dyDescent="0.25">
      <c r="F294" s="289"/>
      <c r="G294" s="279"/>
      <c r="H294" s="279"/>
      <c r="I294" s="279"/>
      <c r="J294" s="279"/>
      <c r="K294" s="279"/>
      <c r="L294" s="289"/>
    </row>
    <row r="295" spans="6:12" x14ac:dyDescent="0.25">
      <c r="F295" s="289"/>
      <c r="G295" s="289"/>
      <c r="H295" s="289"/>
      <c r="I295" s="289"/>
      <c r="J295" s="289"/>
      <c r="K295" s="289"/>
      <c r="L295" s="289"/>
    </row>
    <row r="296" spans="6:12" x14ac:dyDescent="0.25">
      <c r="F296" s="289"/>
      <c r="G296" s="289"/>
      <c r="H296" s="289"/>
      <c r="I296" s="289"/>
      <c r="J296" s="289"/>
      <c r="K296" s="289"/>
      <c r="L296" s="289"/>
    </row>
    <row r="297" spans="6:12" x14ac:dyDescent="0.25">
      <c r="F297" s="289"/>
      <c r="G297" s="289"/>
      <c r="H297" s="289"/>
      <c r="I297" s="289"/>
      <c r="J297" s="289"/>
      <c r="K297" s="289"/>
      <c r="L297" s="289"/>
    </row>
    <row r="298" spans="6:12" x14ac:dyDescent="0.25">
      <c r="F298" s="289"/>
      <c r="G298" s="289"/>
      <c r="H298" s="289"/>
      <c r="I298" s="289"/>
      <c r="J298" s="289"/>
      <c r="K298" s="289"/>
      <c r="L298" s="289"/>
    </row>
    <row r="299" spans="6:12" x14ac:dyDescent="0.25">
      <c r="F299" s="289"/>
      <c r="G299" s="289"/>
      <c r="H299" s="289"/>
      <c r="I299" s="289"/>
      <c r="J299" s="289"/>
      <c r="K299" s="289"/>
      <c r="L299" s="289"/>
    </row>
    <row r="300" spans="6:12" x14ac:dyDescent="0.25">
      <c r="F300" s="289"/>
      <c r="G300" s="289"/>
      <c r="H300" s="289"/>
      <c r="I300" s="289"/>
      <c r="J300" s="289"/>
      <c r="K300" s="289"/>
      <c r="L300" s="289"/>
    </row>
    <row r="301" spans="6:12" x14ac:dyDescent="0.25">
      <c r="F301" s="289"/>
      <c r="G301" s="289"/>
      <c r="H301" s="289"/>
      <c r="I301" s="289"/>
      <c r="J301" s="289"/>
      <c r="K301" s="289"/>
      <c r="L301" s="289"/>
    </row>
    <row r="302" spans="6:12" x14ac:dyDescent="0.25">
      <c r="F302" s="289"/>
      <c r="G302" s="289"/>
      <c r="H302" s="289"/>
      <c r="I302" s="289"/>
      <c r="J302" s="289"/>
      <c r="K302" s="289"/>
      <c r="L302" s="289"/>
    </row>
    <row r="303" spans="6:12" x14ac:dyDescent="0.25">
      <c r="F303" s="289"/>
      <c r="G303" s="289"/>
      <c r="H303" s="289"/>
      <c r="I303" s="289"/>
      <c r="J303" s="289"/>
      <c r="K303" s="289"/>
      <c r="L303" s="289"/>
    </row>
    <row r="304" spans="6:12" x14ac:dyDescent="0.25">
      <c r="F304" s="289"/>
      <c r="G304" s="289"/>
      <c r="H304" s="289"/>
      <c r="I304" s="289"/>
      <c r="J304" s="289"/>
      <c r="K304" s="289"/>
      <c r="L304" s="289"/>
    </row>
    <row r="305" spans="2:12" ht="13" thickBot="1" x14ac:dyDescent="0.3">
      <c r="F305" s="289"/>
      <c r="G305" s="289"/>
      <c r="H305" s="289"/>
      <c r="I305" s="289"/>
      <c r="J305" s="289"/>
      <c r="K305" s="289"/>
      <c r="L305" s="289"/>
    </row>
    <row r="306" spans="2:12" ht="13" x14ac:dyDescent="0.3">
      <c r="B306" s="58" t="s">
        <v>269</v>
      </c>
      <c r="C306" s="6" t="s">
        <v>269</v>
      </c>
      <c r="D306" s="6" t="s">
        <v>270</v>
      </c>
      <c r="E306" s="6" t="s">
        <v>270</v>
      </c>
      <c r="F306" s="289"/>
      <c r="G306" s="289"/>
      <c r="H306" s="289"/>
      <c r="I306" s="289"/>
      <c r="J306" s="289"/>
      <c r="K306" s="289"/>
      <c r="L306" s="289"/>
    </row>
    <row r="307" spans="2:12" ht="15.5" thickBot="1" x14ac:dyDescent="0.45">
      <c r="B307" s="3" t="s">
        <v>279</v>
      </c>
      <c r="C307" s="62" t="s">
        <v>306</v>
      </c>
      <c r="D307" s="62" t="s">
        <v>307</v>
      </c>
      <c r="E307" s="234" t="s">
        <v>306</v>
      </c>
      <c r="F307" s="289"/>
      <c r="G307" s="289"/>
      <c r="H307" s="289"/>
      <c r="I307" s="289"/>
      <c r="J307" s="289"/>
      <c r="K307" s="289"/>
      <c r="L307" s="289"/>
    </row>
    <row r="308" spans="2:12" ht="13" x14ac:dyDescent="0.3">
      <c r="B308" s="58">
        <v>2</v>
      </c>
      <c r="C308" s="175">
        <v>22750</v>
      </c>
      <c r="D308" s="282">
        <f>B308-1.5</f>
        <v>0.5</v>
      </c>
      <c r="E308" s="176">
        <v>308538</v>
      </c>
      <c r="F308" s="289"/>
      <c r="G308" s="289"/>
      <c r="H308" s="289"/>
      <c r="I308" s="289"/>
      <c r="J308" s="289"/>
      <c r="K308" s="289"/>
      <c r="L308" s="289"/>
    </row>
    <row r="309" spans="2:12" ht="13" x14ac:dyDescent="0.3">
      <c r="B309" s="58">
        <v>3</v>
      </c>
      <c r="C309" s="175">
        <v>1350</v>
      </c>
      <c r="D309" s="282">
        <f>B309-1.5</f>
        <v>1.5</v>
      </c>
      <c r="E309" s="176">
        <v>66807</v>
      </c>
      <c r="F309" s="289"/>
      <c r="G309" s="289"/>
      <c r="H309" s="289"/>
      <c r="I309" s="289"/>
      <c r="J309" s="289"/>
      <c r="K309" s="289"/>
      <c r="L309" s="289"/>
    </row>
    <row r="310" spans="2:12" ht="13" x14ac:dyDescent="0.3">
      <c r="B310" s="58">
        <v>4</v>
      </c>
      <c r="C310" s="175">
        <v>32</v>
      </c>
      <c r="D310" s="282">
        <f>B310-1.5</f>
        <v>2.5</v>
      </c>
      <c r="E310" s="176">
        <v>6210</v>
      </c>
      <c r="F310" s="289"/>
      <c r="G310" s="289"/>
      <c r="H310" s="289"/>
      <c r="I310" s="289"/>
      <c r="J310" s="289"/>
      <c r="K310" s="289"/>
      <c r="L310" s="289"/>
    </row>
    <row r="311" spans="2:12" ht="13" x14ac:dyDescent="0.3">
      <c r="B311" s="58">
        <v>5</v>
      </c>
      <c r="C311" s="175">
        <v>0.3</v>
      </c>
      <c r="D311" s="282">
        <f>B311-1.5</f>
        <v>3.5</v>
      </c>
      <c r="E311" s="175">
        <v>233</v>
      </c>
      <c r="F311" s="289"/>
      <c r="G311" s="289"/>
      <c r="H311" s="289"/>
      <c r="I311" s="289"/>
      <c r="J311" s="289"/>
      <c r="K311" s="289"/>
      <c r="L311" s="289"/>
    </row>
    <row r="312" spans="2:12" ht="13.5" thickBot="1" x14ac:dyDescent="0.35">
      <c r="B312" s="58">
        <v>6</v>
      </c>
      <c r="C312" s="62">
        <v>1E-3</v>
      </c>
      <c r="D312" s="283">
        <f>B312-1.5</f>
        <v>4.5</v>
      </c>
      <c r="E312" s="62">
        <v>3.4</v>
      </c>
      <c r="F312" s="289"/>
      <c r="G312" s="289"/>
      <c r="H312" s="289"/>
      <c r="I312" s="289"/>
      <c r="J312" s="289"/>
      <c r="K312" s="289"/>
      <c r="L312" s="289"/>
    </row>
    <row r="313" spans="2:12" ht="13" x14ac:dyDescent="0.3">
      <c r="C313" s="3" t="s">
        <v>324</v>
      </c>
      <c r="F313" s="289"/>
      <c r="G313" s="289"/>
      <c r="H313" s="289"/>
      <c r="I313" s="289"/>
      <c r="J313" s="289"/>
      <c r="K313" s="289"/>
      <c r="L313" s="289"/>
    </row>
    <row r="314" spans="2:12" x14ac:dyDescent="0.25">
      <c r="F314" s="289"/>
      <c r="G314" s="289"/>
      <c r="H314" s="289"/>
      <c r="I314" s="289"/>
      <c r="J314" s="289"/>
      <c r="K314" s="289"/>
      <c r="L314" s="289"/>
    </row>
    <row r="315" spans="2:12" x14ac:dyDescent="0.25">
      <c r="F315" s="289"/>
      <c r="G315" s="289"/>
      <c r="H315" s="289"/>
      <c r="I315" s="289"/>
      <c r="J315" s="289"/>
      <c r="K315" s="289"/>
      <c r="L315" s="289"/>
    </row>
    <row r="316" spans="2:12" x14ac:dyDescent="0.25">
      <c r="F316" s="289"/>
      <c r="G316" s="289"/>
      <c r="H316" s="289"/>
      <c r="I316" s="289"/>
      <c r="J316" s="289"/>
      <c r="K316" s="289"/>
      <c r="L316" s="289"/>
    </row>
    <row r="317" spans="2:12" x14ac:dyDescent="0.25">
      <c r="F317" s="289"/>
      <c r="G317" s="289"/>
      <c r="H317" s="289"/>
      <c r="I317" s="289"/>
      <c r="J317" s="289"/>
      <c r="K317" s="289"/>
      <c r="L317" s="289"/>
    </row>
    <row r="318" spans="2:12" ht="13" x14ac:dyDescent="0.3">
      <c r="B318" s="52" t="s">
        <v>329</v>
      </c>
      <c r="F318" s="289"/>
      <c r="G318" s="289"/>
      <c r="H318" s="289"/>
      <c r="I318" s="289"/>
      <c r="J318" s="289"/>
      <c r="K318" s="289"/>
      <c r="L318" s="289"/>
    </row>
    <row r="319" spans="2:12" ht="13.5" thickBot="1" x14ac:dyDescent="0.35">
      <c r="B319" s="160"/>
      <c r="C319" s="3" t="s">
        <v>36</v>
      </c>
      <c r="F319" s="289"/>
      <c r="G319" s="289"/>
      <c r="H319" s="289"/>
      <c r="I319" s="289"/>
      <c r="J319" s="289"/>
      <c r="K319" s="289"/>
      <c r="L319" s="289"/>
    </row>
    <row r="320" spans="2:12" ht="13.5" thickBot="1" x14ac:dyDescent="0.35">
      <c r="B320" s="58" t="s">
        <v>312</v>
      </c>
      <c r="C320" s="319">
        <v>4</v>
      </c>
      <c r="F320" s="289"/>
      <c r="G320" s="289"/>
      <c r="H320" s="289"/>
      <c r="I320" s="289"/>
      <c r="J320" s="289"/>
      <c r="K320" s="289"/>
      <c r="L320" s="289"/>
    </row>
    <row r="321" spans="2:12" ht="13" x14ac:dyDescent="0.3">
      <c r="B321" s="160"/>
      <c r="C321" s="3" t="s">
        <v>37</v>
      </c>
      <c r="F321" s="289"/>
      <c r="G321" s="289"/>
      <c r="H321" s="289"/>
      <c r="I321" s="289"/>
      <c r="J321" s="289"/>
      <c r="K321" s="289"/>
      <c r="L321" s="289"/>
    </row>
    <row r="322" spans="2:12" ht="13" x14ac:dyDescent="0.3">
      <c r="B322" s="58" t="s">
        <v>221</v>
      </c>
      <c r="C322" s="105" t="s">
        <v>91</v>
      </c>
      <c r="F322" s="289"/>
      <c r="G322" s="289"/>
      <c r="H322" s="289"/>
      <c r="I322" s="289"/>
      <c r="J322" s="289"/>
      <c r="K322" s="289"/>
      <c r="L322" s="289"/>
    </row>
    <row r="323" spans="2:12" ht="13" x14ac:dyDescent="0.3">
      <c r="B323" s="324" t="s">
        <v>53</v>
      </c>
      <c r="C323" s="125">
        <f>NORMSDIST( C320 )</f>
        <v>0.99996832875816688</v>
      </c>
      <c r="F323" s="289"/>
      <c r="G323" s="289"/>
      <c r="H323" s="289"/>
      <c r="I323" s="289"/>
      <c r="J323" s="289"/>
      <c r="K323" s="289"/>
      <c r="L323" s="289"/>
    </row>
    <row r="324" spans="2:12" ht="13" x14ac:dyDescent="0.3">
      <c r="B324" s="58" t="s">
        <v>229</v>
      </c>
      <c r="C324" s="105" t="s">
        <v>92</v>
      </c>
      <c r="F324" s="289"/>
      <c r="G324" s="289"/>
      <c r="H324" s="289"/>
      <c r="I324" s="289"/>
      <c r="J324" s="289"/>
      <c r="K324" s="289"/>
      <c r="L324" s="289"/>
    </row>
    <row r="325" spans="2:12" ht="13" x14ac:dyDescent="0.3">
      <c r="B325" s="324" t="s">
        <v>53</v>
      </c>
      <c r="C325" s="141">
        <f>1- NORMSDIST( C320 )</f>
        <v>3.1671241833119979E-5</v>
      </c>
      <c r="F325" s="289"/>
      <c r="G325" s="289"/>
      <c r="H325" s="289"/>
      <c r="I325" s="289"/>
      <c r="J325" s="289"/>
      <c r="K325" s="289"/>
      <c r="L325" s="289"/>
    </row>
    <row r="326" spans="2:12" ht="13" x14ac:dyDescent="0.3">
      <c r="B326" s="160" t="s">
        <v>319</v>
      </c>
      <c r="C326" s="67">
        <f>1000000*C325</f>
        <v>31.671241833119979</v>
      </c>
      <c r="D326" s="161" t="s">
        <v>1</v>
      </c>
      <c r="F326" s="289"/>
      <c r="G326" s="289"/>
      <c r="H326" s="289"/>
      <c r="I326" s="289"/>
      <c r="J326" s="289"/>
      <c r="K326" s="289"/>
      <c r="L326" s="289"/>
    </row>
    <row r="327" spans="2:12" ht="13" x14ac:dyDescent="0.3">
      <c r="B327" s="52" t="s">
        <v>330</v>
      </c>
      <c r="F327" s="289"/>
      <c r="G327" s="289"/>
      <c r="H327" s="289"/>
      <c r="I327" s="289"/>
      <c r="J327" s="289"/>
      <c r="K327" s="289"/>
      <c r="L327" s="289"/>
    </row>
    <row r="328" spans="2:12" ht="13.5" thickBot="1" x14ac:dyDescent="0.35">
      <c r="B328" s="160"/>
      <c r="C328" s="3" t="s">
        <v>36</v>
      </c>
      <c r="F328" s="289"/>
      <c r="G328" s="289"/>
      <c r="H328" s="289"/>
      <c r="I328" s="289"/>
      <c r="J328" s="289"/>
      <c r="K328" s="289"/>
      <c r="L328" s="289"/>
    </row>
    <row r="329" spans="2:12" ht="15.5" thickBot="1" x14ac:dyDescent="0.45">
      <c r="B329" s="58" t="s">
        <v>316</v>
      </c>
      <c r="C329" s="325">
        <v>5</v>
      </c>
      <c r="F329" s="289"/>
      <c r="G329" s="289"/>
      <c r="H329" s="289"/>
      <c r="I329" s="289"/>
      <c r="J329" s="289"/>
      <c r="K329" s="289"/>
      <c r="L329" s="289"/>
    </row>
    <row r="330" spans="2:12" ht="13" x14ac:dyDescent="0.3">
      <c r="B330" s="160"/>
      <c r="C330" s="3" t="s">
        <v>37</v>
      </c>
      <c r="F330" s="289"/>
      <c r="G330" s="289"/>
      <c r="H330" s="289"/>
      <c r="I330" s="289"/>
      <c r="J330" s="289"/>
      <c r="K330" s="289"/>
      <c r="L330" s="289"/>
    </row>
    <row r="331" spans="2:12" ht="15" x14ac:dyDescent="0.4">
      <c r="B331" s="58" t="s">
        <v>314</v>
      </c>
      <c r="C331" s="3" t="s">
        <v>315</v>
      </c>
      <c r="F331" s="289"/>
      <c r="G331" s="289"/>
      <c r="H331" s="289"/>
      <c r="I331" s="289"/>
      <c r="J331" s="289"/>
      <c r="K331" s="289"/>
      <c r="L331" s="289"/>
    </row>
    <row r="332" spans="2:12" ht="13" x14ac:dyDescent="0.3">
      <c r="B332" s="58" t="s">
        <v>52</v>
      </c>
      <c r="C332" s="141">
        <f>C329 - 1.5</f>
        <v>3.5</v>
      </c>
      <c r="F332" s="289"/>
      <c r="G332" s="289"/>
      <c r="H332" s="289"/>
      <c r="I332" s="289"/>
      <c r="J332" s="289"/>
      <c r="K332" s="289"/>
      <c r="L332" s="289"/>
    </row>
    <row r="333" spans="2:12" ht="13" x14ac:dyDescent="0.3">
      <c r="B333" s="58" t="s">
        <v>221</v>
      </c>
      <c r="C333" s="105" t="s">
        <v>91</v>
      </c>
      <c r="F333" s="289"/>
      <c r="G333" s="289"/>
      <c r="H333" s="289"/>
      <c r="I333" s="289"/>
      <c r="J333" s="289"/>
      <c r="K333" s="289"/>
      <c r="L333" s="289"/>
    </row>
    <row r="334" spans="2:12" ht="13" x14ac:dyDescent="0.3">
      <c r="B334" s="324" t="s">
        <v>53</v>
      </c>
      <c r="C334" s="141">
        <f>NORMSDIST( C332 )</f>
        <v>0.99976737092096446</v>
      </c>
      <c r="F334" s="289"/>
      <c r="G334" s="289"/>
      <c r="H334" s="289"/>
      <c r="I334" s="289"/>
      <c r="J334" s="289"/>
      <c r="K334" s="289"/>
      <c r="L334" s="289"/>
    </row>
    <row r="335" spans="2:12" ht="13" x14ac:dyDescent="0.3">
      <c r="B335" s="58" t="s">
        <v>229</v>
      </c>
      <c r="C335" s="105" t="s">
        <v>92</v>
      </c>
      <c r="F335" s="289"/>
      <c r="G335" s="289"/>
      <c r="H335" s="289"/>
      <c r="I335" s="289"/>
      <c r="J335" s="289"/>
      <c r="K335" s="289"/>
      <c r="L335" s="289"/>
    </row>
    <row r="336" spans="2:12" ht="13" x14ac:dyDescent="0.3">
      <c r="B336" s="324" t="s">
        <v>53</v>
      </c>
      <c r="C336" s="141">
        <f>1- NORMSDIST( C332 )</f>
        <v>2.3262907903554009E-4</v>
      </c>
      <c r="F336" s="289"/>
      <c r="G336" s="289"/>
      <c r="H336" s="289"/>
      <c r="I336" s="289"/>
      <c r="J336" s="289"/>
      <c r="K336" s="289"/>
      <c r="L336" s="289"/>
    </row>
    <row r="337" spans="2:12" ht="13" x14ac:dyDescent="0.3">
      <c r="B337" s="160" t="s">
        <v>320</v>
      </c>
      <c r="C337" s="103">
        <f>1000000*C336</f>
        <v>232.62907903554009</v>
      </c>
      <c r="F337" s="289"/>
      <c r="G337" s="289"/>
      <c r="H337" s="289"/>
      <c r="I337" s="289"/>
      <c r="J337" s="289"/>
      <c r="K337" s="289"/>
      <c r="L337" s="289"/>
    </row>
    <row r="338" spans="2:12" x14ac:dyDescent="0.25">
      <c r="F338" s="289"/>
      <c r="G338" s="289"/>
      <c r="H338" s="289"/>
      <c r="I338" s="289"/>
      <c r="J338" s="289"/>
      <c r="K338" s="289"/>
      <c r="L338" s="289"/>
    </row>
    <row r="339" spans="2:12" x14ac:dyDescent="0.25">
      <c r="F339" s="289"/>
      <c r="G339" s="289"/>
      <c r="H339" s="289"/>
      <c r="I339" s="289"/>
      <c r="J339" s="289"/>
      <c r="K339" s="289"/>
      <c r="L339" s="289"/>
    </row>
    <row r="340" spans="2:12" x14ac:dyDescent="0.25">
      <c r="F340" s="289"/>
      <c r="G340" s="289"/>
      <c r="H340" s="289"/>
      <c r="I340" s="289"/>
      <c r="J340" s="289"/>
      <c r="K340" s="289"/>
      <c r="L340" s="289"/>
    </row>
    <row r="341" spans="2:12" x14ac:dyDescent="0.25">
      <c r="F341" s="289"/>
      <c r="G341" s="289"/>
      <c r="H341" s="289"/>
      <c r="I341" s="289"/>
      <c r="J341" s="289"/>
      <c r="K341" s="289"/>
      <c r="L341" s="289"/>
    </row>
    <row r="342" spans="2:12" x14ac:dyDescent="0.25">
      <c r="F342" s="289"/>
      <c r="G342" s="289"/>
      <c r="H342" s="289"/>
      <c r="I342" s="289"/>
      <c r="J342" s="289"/>
      <c r="K342" s="289"/>
      <c r="L342" s="289"/>
    </row>
    <row r="343" spans="2:12" x14ac:dyDescent="0.25">
      <c r="F343" s="289"/>
      <c r="G343" s="289"/>
      <c r="H343" s="289"/>
      <c r="I343" s="289"/>
      <c r="J343" s="289"/>
      <c r="K343" s="289"/>
      <c r="L343" s="289"/>
    </row>
    <row r="344" spans="2:12" x14ac:dyDescent="0.25">
      <c r="F344" s="289"/>
      <c r="G344" s="289"/>
      <c r="H344" s="289"/>
      <c r="I344" s="289"/>
      <c r="J344" s="289"/>
      <c r="K344" s="289"/>
      <c r="L344" s="289"/>
    </row>
    <row r="345" spans="2:12" ht="13.5" thickBot="1" x14ac:dyDescent="0.35">
      <c r="C345" s="3" t="s">
        <v>36</v>
      </c>
      <c r="F345" s="289"/>
      <c r="G345" s="289"/>
      <c r="H345" s="289"/>
      <c r="I345" s="289"/>
      <c r="J345" s="289"/>
      <c r="K345" s="289"/>
      <c r="L345" s="289"/>
    </row>
    <row r="346" spans="2:12" x14ac:dyDescent="0.25">
      <c r="B346" s="160" t="s">
        <v>272</v>
      </c>
      <c r="C346" s="192">
        <v>2</v>
      </c>
      <c r="F346" s="289"/>
      <c r="G346" s="289"/>
      <c r="H346" s="289"/>
      <c r="I346" s="289"/>
      <c r="J346" s="289"/>
      <c r="K346" s="289"/>
      <c r="L346" s="289"/>
    </row>
    <row r="347" spans="2:12" ht="13" thickBot="1" x14ac:dyDescent="0.3">
      <c r="B347" s="160" t="s">
        <v>271</v>
      </c>
      <c r="C347" s="208">
        <v>20</v>
      </c>
      <c r="F347" s="289"/>
      <c r="G347" s="289"/>
      <c r="H347" s="289"/>
      <c r="I347" s="289"/>
      <c r="J347" s="289"/>
      <c r="K347" s="289"/>
      <c r="L347" s="289"/>
    </row>
    <row r="348" spans="2:12" ht="13" x14ac:dyDescent="0.3">
      <c r="B348" s="160"/>
      <c r="C348" s="3" t="s">
        <v>97</v>
      </c>
      <c r="F348" s="289"/>
      <c r="G348" s="289"/>
      <c r="H348" s="289"/>
      <c r="I348" s="289"/>
      <c r="J348" s="289"/>
      <c r="K348" s="289"/>
      <c r="L348" s="289"/>
    </row>
    <row r="349" spans="2:12" ht="13" x14ac:dyDescent="0.3">
      <c r="B349" s="58" t="s">
        <v>273</v>
      </c>
      <c r="C349" s="52" t="s">
        <v>274</v>
      </c>
      <c r="F349" s="289"/>
      <c r="G349" s="289"/>
      <c r="H349" s="289"/>
      <c r="I349" s="289"/>
      <c r="J349" s="289"/>
      <c r="K349" s="289"/>
      <c r="L349" s="289"/>
    </row>
    <row r="350" spans="2:12" ht="13" x14ac:dyDescent="0.3">
      <c r="B350" s="58" t="s">
        <v>53</v>
      </c>
      <c r="C350" s="288">
        <f>1000000 * C346 / C347</f>
        <v>100000</v>
      </c>
      <c r="F350" s="289"/>
      <c r="G350" s="289"/>
      <c r="H350" s="289"/>
      <c r="I350" s="289"/>
      <c r="J350" s="289"/>
      <c r="K350" s="289"/>
      <c r="L350" s="289"/>
    </row>
    <row r="351" spans="2:12" x14ac:dyDescent="0.25">
      <c r="F351" s="289"/>
      <c r="G351" s="289"/>
      <c r="H351" s="289"/>
      <c r="I351" s="289"/>
      <c r="J351" s="289"/>
      <c r="K351" s="289"/>
      <c r="L351" s="289"/>
    </row>
    <row r="352" spans="2:12" x14ac:dyDescent="0.25">
      <c r="F352" s="289"/>
      <c r="G352" s="289"/>
      <c r="H352" s="289"/>
      <c r="I352" s="289"/>
      <c r="J352" s="289"/>
      <c r="K352" s="289"/>
      <c r="L352" s="289"/>
    </row>
    <row r="353" spans="2:12" x14ac:dyDescent="0.25">
      <c r="F353" s="289"/>
      <c r="G353" s="289"/>
      <c r="H353" s="289"/>
      <c r="I353" s="289"/>
      <c r="J353" s="289"/>
      <c r="K353" s="289"/>
      <c r="L353" s="289"/>
    </row>
    <row r="354" spans="2:12" x14ac:dyDescent="0.25">
      <c r="F354" s="289"/>
      <c r="G354" s="289"/>
      <c r="H354" s="289"/>
      <c r="I354" s="289"/>
      <c r="J354" s="289"/>
      <c r="K354" s="289"/>
      <c r="L354" s="289"/>
    </row>
    <row r="355" spans="2:12" x14ac:dyDescent="0.25">
      <c r="F355" s="289"/>
      <c r="G355" s="289"/>
      <c r="H355" s="289"/>
      <c r="I355" s="289"/>
      <c r="J355" s="289"/>
      <c r="K355" s="289"/>
      <c r="L355" s="289"/>
    </row>
    <row r="356" spans="2:12" ht="13" x14ac:dyDescent="0.3">
      <c r="B356" s="1" t="s">
        <v>321</v>
      </c>
      <c r="F356" s="289"/>
      <c r="G356" s="289"/>
      <c r="H356" s="289"/>
      <c r="I356" s="289"/>
      <c r="J356" s="289"/>
      <c r="K356" s="289"/>
      <c r="L356" s="289"/>
    </row>
    <row r="357" spans="2:12" x14ac:dyDescent="0.25">
      <c r="E357" s="161" t="s">
        <v>1</v>
      </c>
      <c r="F357" s="289"/>
      <c r="G357" s="289"/>
      <c r="H357" s="289"/>
      <c r="I357" s="289"/>
      <c r="J357" s="289"/>
      <c r="K357" s="289"/>
      <c r="L357" s="289"/>
    </row>
    <row r="358" spans="2:12" x14ac:dyDescent="0.25">
      <c r="F358" s="289"/>
      <c r="G358" s="289"/>
      <c r="H358" s="289"/>
      <c r="I358" s="289"/>
      <c r="J358" s="289"/>
      <c r="K358" s="289"/>
      <c r="L358" s="289"/>
    </row>
    <row r="359" spans="2:12" x14ac:dyDescent="0.25">
      <c r="F359" s="289"/>
      <c r="G359" s="289"/>
      <c r="H359" s="289"/>
      <c r="I359" s="289"/>
      <c r="J359" s="289"/>
      <c r="K359" s="289"/>
      <c r="L359" s="289"/>
    </row>
    <row r="360" spans="2:12" x14ac:dyDescent="0.25">
      <c r="F360" s="289"/>
      <c r="G360" s="289"/>
      <c r="H360" s="289"/>
      <c r="I360" s="289"/>
      <c r="J360" s="289"/>
      <c r="K360" s="289"/>
      <c r="L360" s="289"/>
    </row>
    <row r="361" spans="2:12" x14ac:dyDescent="0.25">
      <c r="F361" s="289"/>
      <c r="G361" s="289"/>
      <c r="H361" s="289"/>
      <c r="I361" s="289"/>
      <c r="J361" s="289"/>
      <c r="K361" s="289"/>
      <c r="L361" s="289"/>
    </row>
    <row r="362" spans="2:12" x14ac:dyDescent="0.25">
      <c r="F362" s="289"/>
      <c r="G362" s="289"/>
      <c r="H362" s="289"/>
      <c r="I362" s="289"/>
      <c r="J362" s="289"/>
      <c r="K362" s="289"/>
      <c r="L362" s="289"/>
    </row>
    <row r="363" spans="2:12" x14ac:dyDescent="0.25">
      <c r="F363" s="289"/>
      <c r="G363" s="289"/>
      <c r="H363" s="289"/>
      <c r="I363" s="289"/>
      <c r="J363" s="289"/>
      <c r="K363" s="289"/>
      <c r="L363" s="289"/>
    </row>
    <row r="364" spans="2:12" x14ac:dyDescent="0.25">
      <c r="F364" s="289"/>
      <c r="G364" s="289"/>
      <c r="H364" s="289"/>
      <c r="I364" s="289"/>
      <c r="J364" s="289"/>
      <c r="K364" s="289"/>
      <c r="L364" s="289"/>
    </row>
    <row r="365" spans="2:12" x14ac:dyDescent="0.25">
      <c r="F365" s="289"/>
      <c r="G365" s="289"/>
      <c r="H365" s="289"/>
      <c r="I365" s="289"/>
      <c r="J365" s="289"/>
      <c r="K365" s="289"/>
      <c r="L365" s="289"/>
    </row>
    <row r="366" spans="2:12" x14ac:dyDescent="0.25">
      <c r="F366" s="289"/>
      <c r="G366" s="289"/>
      <c r="H366" s="289"/>
      <c r="I366" s="289"/>
      <c r="J366" s="289"/>
      <c r="K366" s="289"/>
      <c r="L366" s="289"/>
    </row>
    <row r="367" spans="2:12" x14ac:dyDescent="0.25">
      <c r="F367" s="289"/>
      <c r="G367" s="289"/>
      <c r="H367" s="289"/>
      <c r="I367" s="289"/>
      <c r="J367" s="289"/>
      <c r="K367" s="289"/>
      <c r="L367" s="289"/>
    </row>
    <row r="368" spans="2:12" x14ac:dyDescent="0.25">
      <c r="F368" s="289"/>
      <c r="G368" s="289"/>
      <c r="H368" s="289"/>
      <c r="I368" s="289"/>
      <c r="J368" s="289"/>
      <c r="K368" s="289"/>
      <c r="L368" s="289"/>
    </row>
    <row r="369" spans="6:12" x14ac:dyDescent="0.25">
      <c r="F369" s="289"/>
      <c r="G369" s="289"/>
      <c r="H369" s="289"/>
      <c r="I369" s="289"/>
      <c r="J369" s="289"/>
      <c r="K369" s="289"/>
      <c r="L369" s="289"/>
    </row>
    <row r="370" spans="6:12" x14ac:dyDescent="0.25">
      <c r="F370" s="289"/>
      <c r="G370" s="289"/>
      <c r="H370" s="289"/>
      <c r="I370" s="289"/>
      <c r="J370" s="289"/>
      <c r="K370" s="289"/>
      <c r="L370" s="289"/>
    </row>
    <row r="371" spans="6:12" x14ac:dyDescent="0.25">
      <c r="F371" s="289"/>
      <c r="G371" s="289"/>
      <c r="H371" s="289"/>
      <c r="I371" s="289"/>
      <c r="J371" s="289"/>
      <c r="K371" s="289"/>
      <c r="L371" s="289"/>
    </row>
    <row r="372" spans="6:12" x14ac:dyDescent="0.25">
      <c r="F372" s="289"/>
      <c r="G372" s="289"/>
      <c r="H372" s="289"/>
      <c r="I372" s="289"/>
      <c r="J372" s="289"/>
      <c r="K372" s="289"/>
      <c r="L372" s="289"/>
    </row>
    <row r="373" spans="6:12" x14ac:dyDescent="0.25">
      <c r="F373" s="289"/>
      <c r="G373" s="289"/>
      <c r="H373" s="289"/>
      <c r="I373" s="289"/>
      <c r="J373" s="289"/>
      <c r="K373" s="289"/>
      <c r="L373" s="289"/>
    </row>
    <row r="374" spans="6:12" x14ac:dyDescent="0.25">
      <c r="F374" s="289"/>
      <c r="G374" s="289"/>
      <c r="H374" s="289"/>
      <c r="I374" s="289"/>
      <c r="J374" s="289"/>
      <c r="K374" s="289"/>
      <c r="L374" s="289"/>
    </row>
    <row r="375" spans="6:12" x14ac:dyDescent="0.25">
      <c r="F375" s="289"/>
      <c r="G375" s="289"/>
      <c r="H375" s="289"/>
      <c r="I375" s="289"/>
      <c r="J375" s="289"/>
      <c r="K375" s="289"/>
      <c r="L375" s="289"/>
    </row>
    <row r="376" spans="6:12" x14ac:dyDescent="0.25">
      <c r="F376" s="289"/>
      <c r="G376" s="289"/>
      <c r="H376" s="289"/>
      <c r="I376" s="289"/>
      <c r="J376" s="289"/>
      <c r="K376" s="289"/>
      <c r="L376" s="289"/>
    </row>
    <row r="377" spans="6:12" x14ac:dyDescent="0.25">
      <c r="F377" s="289"/>
      <c r="G377" s="289"/>
      <c r="H377" s="289"/>
      <c r="I377" s="289"/>
      <c r="J377" s="289"/>
      <c r="K377" s="289"/>
      <c r="L377" s="289"/>
    </row>
    <row r="378" spans="6:12" x14ac:dyDescent="0.25">
      <c r="F378" s="289"/>
      <c r="G378" s="289"/>
      <c r="H378" s="289"/>
      <c r="I378" s="289"/>
      <c r="J378" s="289"/>
      <c r="K378" s="289"/>
      <c r="L378" s="289"/>
    </row>
    <row r="379" spans="6:12" x14ac:dyDescent="0.25">
      <c r="F379" s="289"/>
      <c r="G379" s="289"/>
      <c r="H379" s="289"/>
      <c r="I379" s="289"/>
      <c r="J379" s="289"/>
      <c r="K379" s="289"/>
      <c r="L379" s="289"/>
    </row>
    <row r="380" spans="6:12" x14ac:dyDescent="0.25">
      <c r="F380" s="289"/>
      <c r="G380" s="289"/>
      <c r="H380" s="289"/>
      <c r="I380" s="289"/>
      <c r="J380" s="289"/>
      <c r="K380" s="289"/>
      <c r="L380" s="289"/>
    </row>
    <row r="381" spans="6:12" x14ac:dyDescent="0.25">
      <c r="F381" s="289"/>
      <c r="G381" s="289"/>
      <c r="H381" s="289"/>
      <c r="I381" s="289"/>
      <c r="J381" s="289"/>
      <c r="K381" s="289"/>
      <c r="L381" s="289"/>
    </row>
    <row r="382" spans="6:12" x14ac:dyDescent="0.25">
      <c r="F382" s="289"/>
      <c r="G382" s="289"/>
      <c r="H382" s="289"/>
      <c r="I382" s="289"/>
      <c r="J382" s="289"/>
      <c r="K382" s="289"/>
      <c r="L382" s="289"/>
    </row>
    <row r="383" spans="6:12" x14ac:dyDescent="0.25">
      <c r="F383" s="289"/>
      <c r="G383" s="289"/>
      <c r="H383" s="289"/>
      <c r="I383" s="289"/>
      <c r="J383" s="289"/>
      <c r="K383" s="289"/>
      <c r="L383" s="289"/>
    </row>
    <row r="384" spans="6:12" x14ac:dyDescent="0.25">
      <c r="F384" s="289"/>
      <c r="G384" s="289"/>
      <c r="H384" s="289"/>
      <c r="I384" s="289"/>
      <c r="J384" s="289"/>
      <c r="K384" s="289"/>
      <c r="L384" s="289"/>
    </row>
    <row r="385" spans="6:12" x14ac:dyDescent="0.25">
      <c r="F385" s="289"/>
      <c r="G385" s="289"/>
      <c r="H385" s="289"/>
      <c r="I385" s="289"/>
      <c r="J385" s="289"/>
      <c r="K385" s="289"/>
      <c r="L385" s="289"/>
    </row>
    <row r="386" spans="6:12" x14ac:dyDescent="0.25">
      <c r="F386" s="289"/>
      <c r="G386" s="289"/>
      <c r="H386" s="289"/>
      <c r="I386" s="289"/>
      <c r="J386" s="289"/>
      <c r="K386" s="289"/>
      <c r="L386" s="289"/>
    </row>
    <row r="387" spans="6:12" x14ac:dyDescent="0.25">
      <c r="F387" s="289"/>
      <c r="G387" s="289"/>
      <c r="H387" s="289"/>
      <c r="I387" s="289"/>
      <c r="J387" s="289"/>
      <c r="K387" s="289"/>
      <c r="L387" s="289"/>
    </row>
    <row r="388" spans="6:12" x14ac:dyDescent="0.25">
      <c r="F388" s="289"/>
      <c r="G388" s="289"/>
      <c r="H388" s="289"/>
      <c r="I388" s="289"/>
      <c r="J388" s="289"/>
      <c r="K388" s="289"/>
      <c r="L388" s="289"/>
    </row>
    <row r="389" spans="6:12" x14ac:dyDescent="0.25">
      <c r="F389" s="289"/>
      <c r="G389" s="289"/>
      <c r="H389" s="289"/>
      <c r="I389" s="289"/>
      <c r="J389" s="289"/>
      <c r="K389" s="289"/>
      <c r="L389" s="289"/>
    </row>
    <row r="390" spans="6:12" x14ac:dyDescent="0.25">
      <c r="F390" s="289"/>
      <c r="G390" s="289"/>
      <c r="H390" s="289"/>
      <c r="I390" s="289"/>
      <c r="J390" s="289"/>
      <c r="K390" s="289"/>
      <c r="L390" s="289"/>
    </row>
    <row r="391" spans="6:12" x14ac:dyDescent="0.25">
      <c r="F391" s="289"/>
      <c r="G391" s="289"/>
      <c r="H391" s="289"/>
      <c r="I391" s="289"/>
      <c r="J391" s="289"/>
      <c r="K391" s="289"/>
      <c r="L391" s="289"/>
    </row>
    <row r="392" spans="6:12" x14ac:dyDescent="0.25">
      <c r="F392" s="289"/>
      <c r="G392" s="289"/>
      <c r="H392" s="289"/>
      <c r="I392" s="289"/>
      <c r="J392" s="289"/>
      <c r="K392" s="289"/>
      <c r="L392" s="289"/>
    </row>
    <row r="393" spans="6:12" x14ac:dyDescent="0.25">
      <c r="F393" s="289"/>
      <c r="G393" s="289"/>
      <c r="H393" s="289"/>
      <c r="I393" s="289"/>
      <c r="J393" s="289"/>
      <c r="K393" s="289"/>
      <c r="L393" s="289"/>
    </row>
    <row r="394" spans="6:12" x14ac:dyDescent="0.25">
      <c r="F394" s="289"/>
      <c r="G394" s="289"/>
      <c r="H394" s="289"/>
      <c r="I394" s="289"/>
      <c r="J394" s="289"/>
      <c r="K394" s="289"/>
      <c r="L394" s="289"/>
    </row>
    <row r="395" spans="6:12" ht="13" x14ac:dyDescent="0.3">
      <c r="F395" s="274"/>
      <c r="G395" s="289"/>
      <c r="H395" s="289"/>
      <c r="I395" s="289"/>
      <c r="J395" s="289"/>
      <c r="K395" s="289"/>
      <c r="L395" s="289"/>
    </row>
    <row r="396" spans="6:12" x14ac:dyDescent="0.25">
      <c r="F396" s="289"/>
      <c r="G396" s="289"/>
      <c r="H396" s="289"/>
      <c r="I396" s="289"/>
      <c r="J396" s="289"/>
      <c r="K396" s="289"/>
      <c r="L396" s="289"/>
    </row>
    <row r="397" spans="6:12" x14ac:dyDescent="0.25">
      <c r="F397" s="289"/>
      <c r="G397" s="289"/>
      <c r="H397" s="289"/>
      <c r="I397" s="289"/>
      <c r="J397" s="289"/>
      <c r="K397" s="289"/>
      <c r="L397" s="289"/>
    </row>
    <row r="398" spans="6:12" x14ac:dyDescent="0.25">
      <c r="F398" s="289"/>
      <c r="G398" s="289"/>
      <c r="H398" s="289"/>
      <c r="I398" s="289"/>
      <c r="J398" s="289"/>
      <c r="K398" s="289"/>
      <c r="L398" s="289"/>
    </row>
    <row r="399" spans="6:12" x14ac:dyDescent="0.25">
      <c r="F399" s="289"/>
      <c r="G399" s="289"/>
      <c r="H399" s="289"/>
      <c r="I399" s="289"/>
      <c r="J399" s="289"/>
      <c r="K399" s="289"/>
      <c r="L399" s="289"/>
    </row>
    <row r="400" spans="6:12" x14ac:dyDescent="0.25">
      <c r="F400" s="289"/>
      <c r="G400" s="289"/>
      <c r="H400" s="289"/>
      <c r="I400" s="289"/>
      <c r="J400" s="289"/>
      <c r="K400" s="289"/>
      <c r="L400" s="289"/>
    </row>
    <row r="401" spans="6:12" x14ac:dyDescent="0.25">
      <c r="F401" s="289"/>
      <c r="G401" s="289"/>
      <c r="H401" s="289"/>
      <c r="I401" s="289"/>
      <c r="J401" s="289"/>
      <c r="K401" s="289"/>
      <c r="L401" s="289"/>
    </row>
    <row r="402" spans="6:12" x14ac:dyDescent="0.25">
      <c r="F402" s="289"/>
      <c r="G402" s="289"/>
      <c r="H402" s="289"/>
      <c r="I402" s="289"/>
      <c r="J402" s="289"/>
      <c r="K402" s="289"/>
      <c r="L402" s="289"/>
    </row>
    <row r="403" spans="6:12" x14ac:dyDescent="0.25">
      <c r="F403" s="289"/>
      <c r="G403" s="289"/>
      <c r="H403" s="289"/>
      <c r="I403" s="289"/>
      <c r="J403" s="289"/>
      <c r="K403" s="289"/>
      <c r="L403" s="289"/>
    </row>
    <row r="404" spans="6:12" x14ac:dyDescent="0.25">
      <c r="F404" s="289"/>
      <c r="G404" s="289"/>
      <c r="H404" s="289"/>
      <c r="I404" s="289"/>
      <c r="J404" s="289"/>
      <c r="K404" s="289"/>
      <c r="L404" s="289"/>
    </row>
    <row r="405" spans="6:12" x14ac:dyDescent="0.25">
      <c r="F405" s="289"/>
      <c r="G405" s="289"/>
      <c r="H405" s="289"/>
      <c r="I405" s="289"/>
      <c r="J405" s="289"/>
      <c r="K405" s="289"/>
      <c r="L405" s="289"/>
    </row>
    <row r="406" spans="6:12" x14ac:dyDescent="0.25">
      <c r="F406" s="289"/>
      <c r="G406" s="289"/>
      <c r="H406" s="289"/>
      <c r="I406" s="289"/>
      <c r="J406" s="289"/>
      <c r="K406" s="289"/>
      <c r="L406" s="289"/>
    </row>
    <row r="407" spans="6:12" x14ac:dyDescent="0.25">
      <c r="F407" s="289"/>
      <c r="G407" s="289"/>
      <c r="H407" s="289"/>
      <c r="I407" s="289"/>
      <c r="J407" s="289"/>
      <c r="K407" s="289"/>
      <c r="L407" s="289"/>
    </row>
    <row r="408" spans="6:12" x14ac:dyDescent="0.25">
      <c r="F408" s="289"/>
      <c r="G408" s="289"/>
      <c r="H408" s="289"/>
      <c r="I408" s="289"/>
      <c r="J408" s="289"/>
      <c r="K408" s="289"/>
      <c r="L408" s="289"/>
    </row>
    <row r="409" spans="6:12" x14ac:dyDescent="0.25">
      <c r="F409" s="289"/>
      <c r="G409" s="289"/>
      <c r="H409" s="289"/>
      <c r="I409" s="289"/>
      <c r="J409" s="289"/>
      <c r="K409" s="289"/>
      <c r="L409" s="289"/>
    </row>
    <row r="410" spans="6:12" x14ac:dyDescent="0.25">
      <c r="F410" s="289"/>
      <c r="G410" s="289"/>
      <c r="H410" s="289"/>
      <c r="I410" s="289"/>
      <c r="J410" s="289"/>
      <c r="K410" s="289"/>
      <c r="L410" s="289"/>
    </row>
    <row r="411" spans="6:12" x14ac:dyDescent="0.25">
      <c r="F411" s="289"/>
      <c r="G411" s="289"/>
      <c r="H411" s="289"/>
      <c r="I411" s="289"/>
      <c r="J411" s="289"/>
      <c r="K411" s="289"/>
      <c r="L411" s="289"/>
    </row>
    <row r="412" spans="6:12" x14ac:dyDescent="0.25">
      <c r="F412" s="289"/>
      <c r="G412" s="289"/>
      <c r="H412" s="289"/>
      <c r="I412" s="289"/>
      <c r="J412" s="289"/>
      <c r="K412" s="289"/>
      <c r="L412" s="289"/>
    </row>
    <row r="413" spans="6:12" x14ac:dyDescent="0.25">
      <c r="F413" s="289"/>
      <c r="G413" s="289"/>
      <c r="H413" s="289"/>
      <c r="I413" s="289"/>
      <c r="J413" s="289"/>
      <c r="K413" s="289"/>
      <c r="L413" s="289"/>
    </row>
    <row r="414" spans="6:12" x14ac:dyDescent="0.25">
      <c r="F414" s="289"/>
      <c r="G414" s="289"/>
      <c r="H414" s="289"/>
      <c r="I414" s="289"/>
      <c r="J414" s="289"/>
      <c r="K414" s="289"/>
      <c r="L414" s="289"/>
    </row>
    <row r="415" spans="6:12" x14ac:dyDescent="0.25">
      <c r="F415" s="289"/>
      <c r="G415" s="289"/>
      <c r="H415" s="289"/>
      <c r="I415" s="289"/>
      <c r="J415" s="289"/>
      <c r="K415" s="289"/>
      <c r="L415" s="289"/>
    </row>
    <row r="416" spans="6:12" x14ac:dyDescent="0.25">
      <c r="F416" s="289"/>
      <c r="G416" s="289"/>
      <c r="H416" s="289"/>
      <c r="I416" s="289"/>
      <c r="J416" s="289"/>
      <c r="K416" s="289"/>
      <c r="L416" s="289"/>
    </row>
    <row r="417" spans="6:12" x14ac:dyDescent="0.25">
      <c r="F417" s="289"/>
      <c r="G417" s="289"/>
      <c r="H417" s="289"/>
      <c r="I417" s="289"/>
      <c r="J417" s="289"/>
      <c r="K417" s="289"/>
      <c r="L417" s="289"/>
    </row>
    <row r="418" spans="6:12" x14ac:dyDescent="0.25">
      <c r="F418" s="289"/>
      <c r="G418" s="289"/>
      <c r="H418" s="289"/>
      <c r="I418" s="289"/>
      <c r="J418" s="289"/>
      <c r="K418" s="289"/>
      <c r="L418" s="289"/>
    </row>
    <row r="419" spans="6:12" x14ac:dyDescent="0.25">
      <c r="F419" s="289"/>
      <c r="G419" s="289"/>
      <c r="H419" s="289"/>
      <c r="I419" s="289"/>
      <c r="J419" s="289"/>
      <c r="K419" s="289"/>
      <c r="L419" s="289"/>
    </row>
    <row r="420" spans="6:12" x14ac:dyDescent="0.25">
      <c r="F420" s="289"/>
      <c r="G420" s="289"/>
      <c r="H420" s="289"/>
      <c r="I420" s="289"/>
      <c r="J420" s="289"/>
      <c r="K420" s="289"/>
      <c r="L420" s="289"/>
    </row>
    <row r="421" spans="6:12" x14ac:dyDescent="0.25">
      <c r="F421" s="289"/>
      <c r="G421" s="289"/>
      <c r="H421" s="289"/>
      <c r="I421" s="289"/>
      <c r="J421" s="289"/>
      <c r="K421" s="289"/>
      <c r="L421" s="289"/>
    </row>
    <row r="422" spans="6:12" x14ac:dyDescent="0.25">
      <c r="F422" s="289"/>
      <c r="G422" s="289"/>
      <c r="H422" s="289"/>
      <c r="I422" s="289"/>
      <c r="J422" s="289"/>
      <c r="K422" s="289"/>
      <c r="L422" s="289"/>
    </row>
    <row r="423" spans="6:12" x14ac:dyDescent="0.25">
      <c r="F423" s="289"/>
      <c r="G423" s="289"/>
      <c r="H423" s="289"/>
      <c r="I423" s="289"/>
      <c r="J423" s="289"/>
      <c r="K423" s="289"/>
      <c r="L423" s="289"/>
    </row>
    <row r="424" spans="6:12" x14ac:dyDescent="0.25">
      <c r="F424" s="289"/>
      <c r="G424" s="289"/>
      <c r="H424" s="289"/>
      <c r="I424" s="289"/>
      <c r="J424" s="289"/>
      <c r="K424" s="289"/>
      <c r="L424" s="289"/>
    </row>
    <row r="425" spans="6:12" x14ac:dyDescent="0.25">
      <c r="F425" s="289"/>
      <c r="G425" s="289"/>
      <c r="H425" s="289"/>
      <c r="I425" s="289"/>
      <c r="J425" s="289"/>
      <c r="K425" s="289"/>
      <c r="L425" s="289"/>
    </row>
    <row r="426" spans="6:12" x14ac:dyDescent="0.25">
      <c r="F426" s="289"/>
      <c r="G426" s="289"/>
      <c r="H426" s="289"/>
      <c r="I426" s="289"/>
      <c r="J426" s="289"/>
      <c r="K426" s="289"/>
      <c r="L426" s="289"/>
    </row>
    <row r="427" spans="6:12" x14ac:dyDescent="0.25">
      <c r="F427" s="289"/>
      <c r="G427" s="289"/>
      <c r="H427" s="289"/>
      <c r="I427" s="289"/>
      <c r="J427" s="289"/>
      <c r="K427" s="289"/>
      <c r="L427" s="289"/>
    </row>
    <row r="428" spans="6:12" x14ac:dyDescent="0.25">
      <c r="F428" s="289"/>
      <c r="G428" s="289"/>
      <c r="H428" s="289"/>
      <c r="I428" s="289"/>
      <c r="J428" s="289"/>
      <c r="K428" s="289"/>
      <c r="L428" s="289"/>
    </row>
    <row r="429" spans="6:12" x14ac:dyDescent="0.25">
      <c r="F429" s="289"/>
      <c r="G429" s="289"/>
      <c r="H429" s="289"/>
      <c r="I429" s="289"/>
      <c r="J429" s="289"/>
      <c r="K429" s="289"/>
      <c r="L429" s="289"/>
    </row>
    <row r="430" spans="6:12" x14ac:dyDescent="0.25">
      <c r="F430" s="289"/>
      <c r="G430" s="289"/>
      <c r="H430" s="289"/>
      <c r="I430" s="289"/>
      <c r="J430" s="289"/>
      <c r="K430" s="289"/>
      <c r="L430" s="289"/>
    </row>
    <row r="431" spans="6:12" x14ac:dyDescent="0.25">
      <c r="F431" s="289"/>
      <c r="G431" s="289"/>
      <c r="H431" s="289"/>
      <c r="I431" s="289"/>
      <c r="J431" s="289"/>
      <c r="K431" s="289"/>
      <c r="L431" s="289"/>
    </row>
    <row r="432" spans="6:12" x14ac:dyDescent="0.25">
      <c r="F432" s="289"/>
      <c r="G432" s="289"/>
      <c r="H432" s="289"/>
      <c r="I432" s="289"/>
      <c r="J432" s="289"/>
      <c r="K432" s="289"/>
      <c r="L432" s="289"/>
    </row>
    <row r="433" spans="6:12" x14ac:dyDescent="0.25">
      <c r="F433" s="289"/>
      <c r="G433" s="289"/>
      <c r="H433" s="289"/>
      <c r="I433" s="289"/>
      <c r="J433" s="289"/>
      <c r="K433" s="289"/>
      <c r="L433" s="289"/>
    </row>
    <row r="434" spans="6:12" x14ac:dyDescent="0.25">
      <c r="F434" s="289"/>
      <c r="G434" s="289"/>
      <c r="H434" s="289"/>
      <c r="I434" s="289"/>
      <c r="J434" s="289"/>
      <c r="K434" s="289"/>
      <c r="L434" s="289"/>
    </row>
    <row r="435" spans="6:12" x14ac:dyDescent="0.25">
      <c r="F435" s="289"/>
      <c r="G435" s="289"/>
      <c r="H435" s="289"/>
      <c r="I435" s="289"/>
      <c r="J435" s="289"/>
      <c r="K435" s="289"/>
      <c r="L435" s="289"/>
    </row>
    <row r="436" spans="6:12" x14ac:dyDescent="0.25">
      <c r="F436" s="289"/>
      <c r="G436" s="289"/>
      <c r="H436" s="289"/>
      <c r="I436" s="289"/>
      <c r="J436" s="289"/>
      <c r="K436" s="289"/>
      <c r="L436" s="289"/>
    </row>
    <row r="437" spans="6:12" x14ac:dyDescent="0.25">
      <c r="F437" s="289"/>
      <c r="G437" s="289"/>
      <c r="H437" s="289"/>
      <c r="I437" s="289"/>
      <c r="J437" s="289"/>
      <c r="K437" s="289"/>
      <c r="L437" s="289"/>
    </row>
    <row r="438" spans="6:12" x14ac:dyDescent="0.25">
      <c r="F438" s="289"/>
      <c r="G438" s="289"/>
      <c r="H438" s="289"/>
      <c r="I438" s="289"/>
      <c r="J438" s="289"/>
      <c r="K438" s="289"/>
      <c r="L438" s="289"/>
    </row>
    <row r="439" spans="6:12" x14ac:dyDescent="0.25">
      <c r="F439" s="289"/>
      <c r="G439" s="289"/>
      <c r="H439" s="289"/>
      <c r="I439" s="289"/>
      <c r="J439" s="289"/>
      <c r="K439" s="289"/>
      <c r="L439" s="289"/>
    </row>
    <row r="440" spans="6:12" x14ac:dyDescent="0.25">
      <c r="F440" s="289"/>
      <c r="G440" s="289"/>
      <c r="H440" s="289"/>
      <c r="I440" s="289"/>
      <c r="J440" s="289"/>
      <c r="K440" s="289"/>
      <c r="L440" s="289"/>
    </row>
    <row r="441" spans="6:12" x14ac:dyDescent="0.25">
      <c r="F441" s="289"/>
      <c r="G441" s="289"/>
      <c r="H441" s="289"/>
      <c r="I441" s="289"/>
      <c r="J441" s="289"/>
      <c r="K441" s="289"/>
      <c r="L441" s="289"/>
    </row>
    <row r="442" spans="6:12" x14ac:dyDescent="0.25">
      <c r="F442" s="289"/>
      <c r="G442" s="289"/>
      <c r="H442" s="289"/>
      <c r="I442" s="289"/>
      <c r="J442" s="289"/>
      <c r="K442" s="289"/>
      <c r="L442" s="289"/>
    </row>
    <row r="443" spans="6:12" x14ac:dyDescent="0.25">
      <c r="F443" s="289"/>
      <c r="G443" s="289"/>
      <c r="H443" s="289"/>
      <c r="I443" s="289"/>
      <c r="J443" s="289"/>
      <c r="K443" s="289"/>
      <c r="L443" s="289"/>
    </row>
    <row r="444" spans="6:12" x14ac:dyDescent="0.25">
      <c r="F444" s="289"/>
      <c r="G444" s="289"/>
      <c r="H444" s="289"/>
      <c r="I444" s="289"/>
      <c r="J444" s="289"/>
      <c r="K444" s="289"/>
      <c r="L444" s="289"/>
    </row>
    <row r="445" spans="6:12" x14ac:dyDescent="0.25">
      <c r="F445" s="289"/>
      <c r="G445" s="289"/>
      <c r="H445" s="289"/>
      <c r="I445" s="289"/>
      <c r="J445" s="289"/>
      <c r="K445" s="289"/>
      <c r="L445" s="289"/>
    </row>
    <row r="446" spans="6:12" x14ac:dyDescent="0.25">
      <c r="F446" s="289"/>
      <c r="G446" s="289"/>
      <c r="H446" s="289"/>
      <c r="I446" s="289"/>
      <c r="J446" s="289"/>
      <c r="K446" s="289"/>
      <c r="L446" s="289"/>
    </row>
    <row r="447" spans="6:12" x14ac:dyDescent="0.25">
      <c r="F447" s="289"/>
      <c r="G447" s="289"/>
      <c r="H447" s="289"/>
      <c r="I447" s="289"/>
      <c r="J447" s="289"/>
      <c r="K447" s="289"/>
      <c r="L447" s="289"/>
    </row>
    <row r="448" spans="6:12" x14ac:dyDescent="0.25">
      <c r="F448" s="289"/>
      <c r="G448" s="289"/>
      <c r="H448" s="289"/>
      <c r="I448" s="289"/>
      <c r="J448" s="289"/>
      <c r="K448" s="289"/>
      <c r="L448" s="289"/>
    </row>
    <row r="449" spans="6:12" x14ac:dyDescent="0.25">
      <c r="F449" s="289"/>
      <c r="G449" s="289"/>
      <c r="H449" s="289"/>
      <c r="I449" s="289"/>
      <c r="J449" s="289"/>
      <c r="K449" s="289"/>
      <c r="L449" s="289"/>
    </row>
    <row r="450" spans="6:12" x14ac:dyDescent="0.25">
      <c r="F450" s="289"/>
      <c r="G450" s="289"/>
      <c r="H450" s="289"/>
      <c r="I450" s="289"/>
      <c r="J450" s="289"/>
      <c r="K450" s="289"/>
      <c r="L450" s="289"/>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1"/>
  <sheetViews>
    <sheetView workbookViewId="0">
      <selection activeCell="G12" sqref="G12"/>
    </sheetView>
  </sheetViews>
  <sheetFormatPr defaultRowHeight="12.5" x14ac:dyDescent="0.25"/>
  <cols>
    <col min="1" max="1" width="10.81640625" customWidth="1"/>
    <col min="2" max="2" width="17.1796875" customWidth="1"/>
    <col min="3" max="3" width="14" customWidth="1"/>
    <col min="4" max="4" width="13.453125" customWidth="1"/>
    <col min="5" max="5" width="13.26953125" customWidth="1"/>
    <col min="6" max="6" width="14.7265625" customWidth="1"/>
    <col min="7" max="7" width="9.81640625" customWidth="1"/>
    <col min="8" max="8" width="13.26953125" customWidth="1"/>
  </cols>
  <sheetData>
    <row r="1" spans="1:15" ht="15.5" x14ac:dyDescent="0.35">
      <c r="A1" s="2" t="s">
        <v>278</v>
      </c>
      <c r="G1" s="220"/>
      <c r="H1" s="220"/>
      <c r="I1" s="220"/>
      <c r="J1" s="220"/>
      <c r="K1" s="220"/>
      <c r="L1" s="220"/>
      <c r="M1" s="220"/>
      <c r="N1" s="220"/>
      <c r="O1" s="220"/>
    </row>
    <row r="2" spans="1:15" ht="13" x14ac:dyDescent="0.3">
      <c r="B2" s="1" t="s">
        <v>0</v>
      </c>
      <c r="G2" s="220"/>
      <c r="H2" s="220"/>
      <c r="I2" s="220"/>
      <c r="J2" s="220"/>
      <c r="K2" s="220"/>
      <c r="L2" s="220"/>
      <c r="M2" s="220"/>
      <c r="N2" s="220"/>
      <c r="O2" s="220"/>
    </row>
    <row r="3" spans="1:15" ht="15.5" x14ac:dyDescent="0.35">
      <c r="B3" s="2" t="s">
        <v>227</v>
      </c>
      <c r="G3" s="220"/>
      <c r="H3" s="220"/>
      <c r="I3" s="220"/>
      <c r="J3" s="220"/>
      <c r="K3" s="220"/>
      <c r="L3" s="220"/>
      <c r="M3" s="220"/>
      <c r="N3" s="220"/>
      <c r="O3" s="220"/>
    </row>
    <row r="4" spans="1:15" x14ac:dyDescent="0.25">
      <c r="G4" s="220"/>
      <c r="H4" s="220"/>
      <c r="I4" s="220"/>
      <c r="J4" s="220"/>
      <c r="K4" s="220"/>
      <c r="L4" s="220"/>
      <c r="M4" s="220"/>
      <c r="N4" s="220"/>
      <c r="O4" s="220"/>
    </row>
    <row r="5" spans="1:15" x14ac:dyDescent="0.25">
      <c r="G5" s="220"/>
      <c r="H5" s="220"/>
      <c r="I5" s="220"/>
      <c r="J5" s="220"/>
      <c r="K5" s="220"/>
      <c r="L5" s="220"/>
      <c r="M5" s="220"/>
      <c r="N5" s="220"/>
      <c r="O5" s="220"/>
    </row>
    <row r="6" spans="1:15" x14ac:dyDescent="0.25">
      <c r="G6" s="220"/>
      <c r="H6" s="220"/>
      <c r="I6" s="220"/>
      <c r="J6" s="220"/>
      <c r="K6" s="220"/>
      <c r="L6" s="220"/>
      <c r="M6" s="220"/>
      <c r="N6" s="220"/>
      <c r="O6" s="220"/>
    </row>
    <row r="7" spans="1:15" x14ac:dyDescent="0.25">
      <c r="G7" s="220"/>
      <c r="H7" s="220"/>
      <c r="I7" s="220"/>
      <c r="J7" s="220"/>
      <c r="K7" s="220"/>
      <c r="L7" s="220"/>
      <c r="M7" s="220"/>
      <c r="N7" s="220"/>
      <c r="O7" s="220"/>
    </row>
    <row r="8" spans="1:15" x14ac:dyDescent="0.25">
      <c r="G8" s="220"/>
      <c r="H8" s="220"/>
      <c r="I8" s="220"/>
      <c r="J8" s="220"/>
      <c r="K8" s="220"/>
      <c r="L8" s="220"/>
      <c r="M8" s="220"/>
      <c r="N8" s="220"/>
      <c r="O8" s="220"/>
    </row>
    <row r="9" spans="1:15" x14ac:dyDescent="0.25">
      <c r="G9" s="220"/>
      <c r="H9" s="220"/>
      <c r="I9" s="220"/>
      <c r="J9" s="220"/>
      <c r="K9" s="220"/>
      <c r="L9" s="220"/>
      <c r="M9" s="220"/>
      <c r="N9" s="220"/>
      <c r="O9" s="220"/>
    </row>
    <row r="10" spans="1:15" x14ac:dyDescent="0.25">
      <c r="G10" s="220"/>
      <c r="H10" s="220"/>
      <c r="I10" s="220"/>
      <c r="J10" s="220"/>
      <c r="K10" s="220"/>
      <c r="L10" s="220"/>
      <c r="M10" s="220"/>
      <c r="N10" s="220"/>
      <c r="O10" s="220"/>
    </row>
    <row r="11" spans="1:15" x14ac:dyDescent="0.25">
      <c r="G11" s="220"/>
      <c r="H11" s="220"/>
      <c r="I11" s="220"/>
      <c r="J11" s="220"/>
      <c r="K11" s="220"/>
      <c r="L11" s="220"/>
      <c r="M11" s="220"/>
      <c r="N11" s="220"/>
      <c r="O11" s="220"/>
    </row>
    <row r="12" spans="1:15" x14ac:dyDescent="0.25">
      <c r="G12" s="220"/>
      <c r="H12" s="220"/>
      <c r="I12" s="220"/>
      <c r="J12" s="220"/>
      <c r="K12" s="220"/>
      <c r="L12" s="220"/>
      <c r="M12" s="220"/>
      <c r="N12" s="220"/>
      <c r="O12" s="220"/>
    </row>
    <row r="13" spans="1:15" x14ac:dyDescent="0.25">
      <c r="G13" s="220"/>
      <c r="H13" s="220"/>
      <c r="I13" s="220"/>
      <c r="J13" s="220"/>
      <c r="K13" s="220"/>
      <c r="L13" s="220"/>
      <c r="M13" s="220"/>
      <c r="N13" s="220"/>
      <c r="O13" s="220"/>
    </row>
    <row r="14" spans="1:15" x14ac:dyDescent="0.25">
      <c r="G14" s="220"/>
      <c r="H14" s="220"/>
      <c r="I14" s="220"/>
      <c r="J14" s="220"/>
      <c r="K14" s="220"/>
      <c r="L14" s="220"/>
      <c r="M14" s="220"/>
      <c r="N14" s="220"/>
      <c r="O14" s="220"/>
    </row>
    <row r="15" spans="1:15" x14ac:dyDescent="0.25">
      <c r="G15" s="220"/>
      <c r="H15" s="220"/>
      <c r="I15" s="220"/>
      <c r="J15" s="220"/>
      <c r="K15" s="220"/>
      <c r="L15" s="220"/>
      <c r="M15" s="220"/>
      <c r="N15" s="220"/>
      <c r="O15" s="220"/>
    </row>
    <row r="16" spans="1:15" x14ac:dyDescent="0.25">
      <c r="G16" s="220"/>
      <c r="H16" s="220"/>
      <c r="I16" s="220"/>
      <c r="J16" s="220"/>
      <c r="K16" s="220"/>
      <c r="L16" s="220"/>
      <c r="M16" s="220"/>
      <c r="N16" s="220"/>
      <c r="O16" s="220"/>
    </row>
    <row r="17" spans="7:15" x14ac:dyDescent="0.25">
      <c r="G17" s="220"/>
      <c r="H17" s="220"/>
      <c r="I17" s="220"/>
      <c r="J17" s="220"/>
      <c r="K17" s="220"/>
      <c r="L17" s="220"/>
      <c r="M17" s="220"/>
      <c r="N17" s="220"/>
      <c r="O17" s="220"/>
    </row>
    <row r="18" spans="7:15" x14ac:dyDescent="0.25">
      <c r="G18" s="220"/>
      <c r="H18" s="220"/>
      <c r="I18" s="220"/>
      <c r="J18" s="220"/>
      <c r="K18" s="220"/>
      <c r="L18" s="220"/>
      <c r="M18" s="220"/>
      <c r="N18" s="220"/>
      <c r="O18" s="220"/>
    </row>
    <row r="19" spans="7:15" x14ac:dyDescent="0.25">
      <c r="G19" s="220"/>
      <c r="H19" s="220"/>
      <c r="I19" s="220"/>
      <c r="J19" s="220"/>
      <c r="K19" s="220"/>
      <c r="L19" s="220"/>
      <c r="M19" s="220"/>
      <c r="N19" s="220"/>
      <c r="O19" s="220"/>
    </row>
    <row r="20" spans="7:15" x14ac:dyDescent="0.25">
      <c r="G20" s="220"/>
      <c r="H20" s="220"/>
      <c r="I20" s="220"/>
      <c r="J20" s="220"/>
      <c r="K20" s="220"/>
      <c r="L20" s="220"/>
      <c r="M20" s="220"/>
      <c r="N20" s="220"/>
      <c r="O20" s="220"/>
    </row>
    <row r="21" spans="7:15" x14ac:dyDescent="0.25">
      <c r="G21" s="220"/>
      <c r="H21" s="220"/>
      <c r="I21" s="220"/>
      <c r="J21" s="220"/>
      <c r="K21" s="220"/>
      <c r="L21" s="220"/>
      <c r="M21" s="220"/>
      <c r="N21" s="220"/>
      <c r="O21" s="220"/>
    </row>
    <row r="22" spans="7:15" x14ac:dyDescent="0.25">
      <c r="G22" s="220"/>
      <c r="H22" s="220"/>
      <c r="I22" s="220"/>
      <c r="J22" s="220"/>
      <c r="K22" s="220"/>
      <c r="L22" s="220"/>
      <c r="M22" s="220"/>
      <c r="N22" s="220"/>
      <c r="O22" s="220"/>
    </row>
    <row r="23" spans="7:15" x14ac:dyDescent="0.25">
      <c r="G23" s="220"/>
      <c r="H23" s="220"/>
      <c r="I23" s="220"/>
      <c r="J23" s="220"/>
      <c r="K23" s="220"/>
      <c r="L23" s="220"/>
      <c r="M23" s="220"/>
      <c r="N23" s="220"/>
      <c r="O23" s="220"/>
    </row>
    <row r="24" spans="7:15" x14ac:dyDescent="0.25">
      <c r="G24" s="220"/>
      <c r="H24" s="220"/>
      <c r="I24" s="220"/>
      <c r="J24" s="220"/>
      <c r="K24" s="220"/>
      <c r="L24" s="220"/>
      <c r="M24" s="220"/>
      <c r="N24" s="220"/>
      <c r="O24" s="220"/>
    </row>
    <row r="25" spans="7:15" x14ac:dyDescent="0.25">
      <c r="G25" s="220"/>
      <c r="H25" s="220"/>
      <c r="I25" s="220"/>
      <c r="J25" s="220"/>
      <c r="K25" s="220"/>
      <c r="L25" s="220"/>
      <c r="M25" s="220"/>
      <c r="N25" s="220"/>
      <c r="O25" s="220"/>
    </row>
    <row r="26" spans="7:15" x14ac:dyDescent="0.25">
      <c r="G26" s="220"/>
      <c r="H26" s="220"/>
      <c r="I26" s="220"/>
      <c r="J26" s="220"/>
      <c r="K26" s="220"/>
      <c r="L26" s="220"/>
      <c r="M26" s="220"/>
      <c r="N26" s="220"/>
      <c r="O26" s="220"/>
    </row>
    <row r="27" spans="7:15" x14ac:dyDescent="0.25">
      <c r="G27" s="220"/>
      <c r="H27" s="220"/>
      <c r="I27" s="220"/>
      <c r="J27" s="220"/>
      <c r="K27" s="220"/>
      <c r="L27" s="220"/>
      <c r="M27" s="220"/>
      <c r="N27" s="220"/>
      <c r="O27" s="220"/>
    </row>
    <row r="28" spans="7:15" x14ac:dyDescent="0.25">
      <c r="G28" s="220"/>
      <c r="H28" s="220"/>
      <c r="I28" s="220"/>
      <c r="J28" s="220"/>
      <c r="K28" s="220"/>
      <c r="L28" s="220"/>
      <c r="M28" s="220"/>
      <c r="N28" s="220"/>
      <c r="O28" s="220"/>
    </row>
    <row r="29" spans="7:15" x14ac:dyDescent="0.25">
      <c r="G29" s="220"/>
      <c r="H29" s="220"/>
      <c r="I29" s="220"/>
      <c r="J29" s="220"/>
      <c r="K29" s="220"/>
      <c r="L29" s="220"/>
      <c r="M29" s="220"/>
      <c r="N29" s="220"/>
      <c r="O29" s="220"/>
    </row>
    <row r="30" spans="7:15" x14ac:dyDescent="0.25">
      <c r="G30" s="220"/>
      <c r="H30" s="220"/>
      <c r="I30" s="220"/>
      <c r="J30" s="220"/>
      <c r="K30" s="220"/>
      <c r="L30" s="220"/>
      <c r="M30" s="220"/>
      <c r="N30" s="220"/>
      <c r="O30" s="220"/>
    </row>
    <row r="31" spans="7:15" x14ac:dyDescent="0.25">
      <c r="G31" s="220"/>
      <c r="H31" s="220"/>
      <c r="I31" s="220"/>
      <c r="J31" s="220"/>
      <c r="K31" s="220"/>
      <c r="L31" s="220"/>
      <c r="M31" s="220"/>
      <c r="N31" s="220"/>
      <c r="O31" s="220"/>
    </row>
    <row r="32" spans="7:15" x14ac:dyDescent="0.25">
      <c r="G32" s="220"/>
      <c r="H32" s="220"/>
      <c r="I32" s="220"/>
      <c r="J32" s="220"/>
      <c r="K32" s="220"/>
      <c r="L32" s="220"/>
      <c r="M32" s="220"/>
      <c r="N32" s="220"/>
      <c r="O32" s="220"/>
    </row>
    <row r="33" spans="2:15" x14ac:dyDescent="0.25">
      <c r="G33" s="220"/>
      <c r="H33" s="220"/>
      <c r="I33" s="220"/>
      <c r="J33" s="220"/>
      <c r="K33" s="220"/>
      <c r="L33" s="220"/>
      <c r="M33" s="220"/>
      <c r="N33" s="220"/>
      <c r="O33" s="220"/>
    </row>
    <row r="34" spans="2:15" x14ac:dyDescent="0.25">
      <c r="G34" s="220"/>
      <c r="H34" s="220"/>
      <c r="I34" s="220"/>
      <c r="J34" s="220"/>
      <c r="K34" s="220"/>
      <c r="L34" s="220"/>
      <c r="M34" s="220"/>
      <c r="N34" s="220"/>
      <c r="O34" s="220"/>
    </row>
    <row r="35" spans="2:15" x14ac:dyDescent="0.25">
      <c r="G35" s="220"/>
      <c r="H35" s="220"/>
      <c r="I35" s="220"/>
      <c r="J35" s="220"/>
      <c r="K35" s="220"/>
      <c r="L35" s="220"/>
      <c r="M35" s="220"/>
      <c r="N35" s="220"/>
      <c r="O35" s="220"/>
    </row>
    <row r="36" spans="2:15" x14ac:dyDescent="0.25">
      <c r="G36" s="220"/>
      <c r="H36" s="220"/>
      <c r="I36" s="220"/>
      <c r="J36" s="220"/>
      <c r="K36" s="220"/>
      <c r="L36" s="220"/>
      <c r="M36" s="220"/>
      <c r="N36" s="220"/>
      <c r="O36" s="220"/>
    </row>
    <row r="37" spans="2:15" x14ac:dyDescent="0.25">
      <c r="G37" s="220"/>
      <c r="H37" s="220"/>
      <c r="I37" s="220"/>
      <c r="J37" s="220"/>
      <c r="K37" s="220"/>
      <c r="L37" s="220"/>
      <c r="M37" s="220"/>
      <c r="N37" s="220"/>
      <c r="O37" s="220"/>
    </row>
    <row r="38" spans="2:15" ht="13" x14ac:dyDescent="0.3">
      <c r="B38" s="18"/>
      <c r="C38" s="19"/>
      <c r="G38" s="220"/>
      <c r="H38" s="220"/>
      <c r="I38" s="220"/>
      <c r="J38" s="220"/>
      <c r="K38" s="220"/>
      <c r="L38" s="220"/>
      <c r="M38" s="220"/>
      <c r="N38" s="220"/>
      <c r="O38" s="220"/>
    </row>
    <row r="39" spans="2:15" x14ac:dyDescent="0.25">
      <c r="B39" s="20"/>
      <c r="C39" s="21"/>
      <c r="G39" s="220"/>
      <c r="H39" s="220"/>
      <c r="I39" s="220"/>
      <c r="J39" s="220"/>
      <c r="K39" s="220"/>
      <c r="L39" s="220" t="s">
        <v>1</v>
      </c>
      <c r="M39" s="220"/>
      <c r="N39" s="220"/>
      <c r="O39" s="220"/>
    </row>
    <row r="40" spans="2:15" x14ac:dyDescent="0.25">
      <c r="B40" s="20"/>
      <c r="C40" s="21"/>
      <c r="G40" s="220"/>
      <c r="H40" s="220"/>
      <c r="I40" s="220"/>
      <c r="J40" s="220"/>
      <c r="K40" s="220"/>
      <c r="L40" s="220"/>
      <c r="M40" s="220"/>
      <c r="N40" s="220"/>
      <c r="O40" s="220"/>
    </row>
    <row r="41" spans="2:15" x14ac:dyDescent="0.25">
      <c r="B41" s="20"/>
      <c r="C41" s="21"/>
      <c r="G41" s="220"/>
      <c r="H41" s="220"/>
      <c r="I41" s="220"/>
      <c r="J41" s="220"/>
      <c r="K41" s="220"/>
      <c r="L41" s="220"/>
      <c r="M41" s="220"/>
      <c r="N41" s="220"/>
      <c r="O41" s="220"/>
    </row>
    <row r="42" spans="2:15" x14ac:dyDescent="0.25">
      <c r="B42" s="20"/>
      <c r="C42" s="21"/>
      <c r="G42" s="220"/>
      <c r="H42" s="220"/>
      <c r="I42" s="220"/>
      <c r="J42" s="220"/>
      <c r="K42" s="220"/>
      <c r="L42" s="220"/>
      <c r="M42" s="220"/>
      <c r="N42" s="220"/>
      <c r="O42" s="220"/>
    </row>
    <row r="43" spans="2:15" x14ac:dyDescent="0.25">
      <c r="B43" s="20"/>
      <c r="C43" s="21"/>
      <c r="G43" s="220"/>
      <c r="H43" s="220"/>
      <c r="I43" s="220"/>
      <c r="J43" s="220"/>
      <c r="K43" s="220"/>
      <c r="L43" s="220"/>
      <c r="M43" s="220"/>
      <c r="N43" s="220"/>
      <c r="O43" s="220"/>
    </row>
    <row r="44" spans="2:15" x14ac:dyDescent="0.25">
      <c r="B44" s="4"/>
      <c r="C44" s="5"/>
      <c r="G44" s="220"/>
      <c r="H44" s="220"/>
      <c r="I44" s="220"/>
      <c r="J44" s="220"/>
      <c r="K44" s="220"/>
      <c r="L44" s="220"/>
      <c r="M44" s="220"/>
      <c r="N44" s="220"/>
      <c r="O44" s="220"/>
    </row>
    <row r="45" spans="2:15" ht="13" x14ac:dyDescent="0.3">
      <c r="E45" s="3"/>
      <c r="F45" s="3"/>
      <c r="G45" s="237"/>
      <c r="H45" s="237"/>
      <c r="I45" s="220"/>
      <c r="J45" s="220"/>
      <c r="K45" s="220"/>
      <c r="L45" s="220"/>
      <c r="M45" s="220"/>
      <c r="N45" s="220"/>
      <c r="O45" s="220"/>
    </row>
    <row r="46" spans="2:15" ht="13" x14ac:dyDescent="0.3">
      <c r="D46" s="1"/>
      <c r="G46" s="220"/>
      <c r="H46" s="220"/>
      <c r="I46" s="220"/>
      <c r="J46" s="220"/>
      <c r="K46" s="220"/>
      <c r="L46" s="220"/>
      <c r="M46" s="220"/>
      <c r="N46" s="220"/>
      <c r="O46" s="220"/>
    </row>
    <row r="47" spans="2:15" ht="13" x14ac:dyDescent="0.3">
      <c r="C47" s="1"/>
      <c r="D47" s="3"/>
      <c r="G47" s="220"/>
      <c r="H47" s="220"/>
      <c r="I47" s="220"/>
      <c r="J47" s="220"/>
      <c r="K47" s="220"/>
      <c r="L47" s="220"/>
      <c r="M47" s="220"/>
      <c r="N47" s="220"/>
      <c r="O47" s="220"/>
    </row>
    <row r="48" spans="2:15" x14ac:dyDescent="0.25">
      <c r="C48" s="13"/>
      <c r="D48" s="4"/>
      <c r="G48" s="220"/>
      <c r="H48" s="220"/>
      <c r="I48" s="220"/>
      <c r="J48" s="220"/>
      <c r="K48" s="220"/>
      <c r="L48" s="220"/>
      <c r="M48" s="220"/>
      <c r="N48" s="220"/>
      <c r="O48" s="220"/>
    </row>
    <row r="49" spans="3:15" x14ac:dyDescent="0.25">
      <c r="C49" s="13"/>
      <c r="D49" s="4"/>
      <c r="G49" s="220"/>
      <c r="H49" s="220"/>
      <c r="I49" s="220"/>
      <c r="J49" s="220"/>
      <c r="K49" s="220"/>
      <c r="L49" s="220"/>
      <c r="M49" s="220"/>
      <c r="N49" s="220"/>
      <c r="O49" s="220"/>
    </row>
    <row r="50" spans="3:15" x14ac:dyDescent="0.25">
      <c r="G50" s="220"/>
      <c r="H50" s="220"/>
      <c r="I50" s="220"/>
      <c r="J50" s="220"/>
      <c r="K50" s="220"/>
      <c r="L50" s="220"/>
      <c r="M50" s="220"/>
      <c r="N50" s="220"/>
      <c r="O50" s="220"/>
    </row>
    <row r="51" spans="3:15" x14ac:dyDescent="0.25">
      <c r="G51" s="220"/>
      <c r="H51" s="220"/>
      <c r="I51" s="220"/>
      <c r="J51" s="220"/>
      <c r="K51" s="220"/>
      <c r="L51" s="220"/>
      <c r="M51" s="220"/>
      <c r="N51" s="220"/>
      <c r="O51" s="220"/>
    </row>
    <row r="52" spans="3:15" x14ac:dyDescent="0.25">
      <c r="G52" s="220"/>
      <c r="H52" s="220"/>
      <c r="I52" s="220"/>
      <c r="J52" s="220"/>
      <c r="K52" s="220"/>
      <c r="L52" s="220"/>
      <c r="M52" s="220"/>
      <c r="N52" s="220"/>
      <c r="O52" s="220"/>
    </row>
    <row r="53" spans="3:15" x14ac:dyDescent="0.25">
      <c r="G53" s="220"/>
      <c r="H53" s="220"/>
      <c r="I53" s="220"/>
      <c r="J53" s="220"/>
      <c r="K53" s="220"/>
      <c r="L53" s="220"/>
      <c r="M53" s="220"/>
      <c r="N53" s="220"/>
      <c r="O53" s="220"/>
    </row>
    <row r="54" spans="3:15" x14ac:dyDescent="0.25">
      <c r="G54" s="220"/>
      <c r="H54" s="220"/>
      <c r="I54" s="220"/>
      <c r="J54" s="220"/>
      <c r="K54" s="220"/>
      <c r="L54" s="220"/>
      <c r="M54" s="220"/>
      <c r="N54" s="220"/>
      <c r="O54" s="220"/>
    </row>
    <row r="55" spans="3:15" x14ac:dyDescent="0.25">
      <c r="G55" s="220"/>
      <c r="H55" s="220"/>
      <c r="I55" s="220"/>
      <c r="J55" s="220"/>
      <c r="K55" s="220"/>
      <c r="L55" s="220"/>
      <c r="M55" s="220"/>
      <c r="N55" s="220"/>
      <c r="O55" s="220"/>
    </row>
    <row r="56" spans="3:15" x14ac:dyDescent="0.25">
      <c r="G56" s="220"/>
      <c r="H56" s="220"/>
      <c r="I56" s="220"/>
      <c r="J56" s="220"/>
      <c r="K56" s="220"/>
      <c r="L56" s="220"/>
      <c r="M56" s="220"/>
      <c r="N56" s="220"/>
      <c r="O56" s="220"/>
    </row>
    <row r="57" spans="3:15" x14ac:dyDescent="0.25">
      <c r="G57" s="220"/>
      <c r="H57" s="220"/>
      <c r="I57" s="220"/>
      <c r="J57" s="220"/>
      <c r="K57" s="220"/>
      <c r="L57" s="220"/>
      <c r="M57" s="220"/>
      <c r="N57" s="220"/>
      <c r="O57" s="220"/>
    </row>
    <row r="58" spans="3:15" ht="13" x14ac:dyDescent="0.3">
      <c r="G58" s="242"/>
      <c r="H58" s="220"/>
      <c r="I58" s="220"/>
      <c r="J58" s="220"/>
      <c r="K58" s="220"/>
      <c r="L58" s="220"/>
      <c r="M58" s="220"/>
      <c r="N58" s="220"/>
      <c r="O58" s="220"/>
    </row>
    <row r="59" spans="3:15" x14ac:dyDescent="0.25">
      <c r="G59" s="243"/>
      <c r="H59" s="220"/>
      <c r="I59" s="220"/>
      <c r="J59" s="220"/>
      <c r="K59" s="220"/>
      <c r="L59" s="220"/>
      <c r="M59" s="220"/>
      <c r="N59" s="220"/>
      <c r="O59" s="220"/>
    </row>
    <row r="60" spans="3:15" ht="13" x14ac:dyDescent="0.3">
      <c r="G60" s="278"/>
      <c r="H60" s="220"/>
      <c r="I60" s="237"/>
      <c r="J60" s="220"/>
      <c r="K60" s="220"/>
      <c r="L60" s="220"/>
      <c r="M60" s="220"/>
      <c r="N60" s="220"/>
      <c r="O60" s="220"/>
    </row>
    <row r="61" spans="3:15" x14ac:dyDescent="0.25">
      <c r="G61" s="235"/>
      <c r="H61" s="220"/>
      <c r="I61" s="220"/>
      <c r="J61" s="220"/>
      <c r="K61" s="220"/>
      <c r="L61" s="220"/>
      <c r="M61" s="220"/>
      <c r="N61" s="220"/>
      <c r="O61" s="220"/>
    </row>
    <row r="62" spans="3:15" ht="13" x14ac:dyDescent="0.3">
      <c r="G62" s="242"/>
      <c r="H62" s="220"/>
      <c r="I62" s="220"/>
      <c r="J62" s="220"/>
      <c r="K62" s="220"/>
      <c r="L62" s="220"/>
      <c r="M62" s="220"/>
      <c r="N62" s="220"/>
      <c r="O62" s="220"/>
    </row>
    <row r="63" spans="3:15" x14ac:dyDescent="0.25">
      <c r="G63" s="243"/>
      <c r="H63" s="220"/>
      <c r="I63" s="220"/>
      <c r="J63" s="220"/>
      <c r="K63" s="220"/>
      <c r="L63" s="220"/>
      <c r="M63" s="220"/>
      <c r="N63" s="220"/>
      <c r="O63" s="220"/>
    </row>
    <row r="64" spans="3:15" x14ac:dyDescent="0.25">
      <c r="G64" s="278"/>
      <c r="H64" s="220"/>
      <c r="I64" s="220"/>
      <c r="J64" s="220"/>
      <c r="K64" s="220"/>
      <c r="L64" s="220"/>
      <c r="M64" s="220"/>
      <c r="N64" s="220"/>
      <c r="O64" s="220"/>
    </row>
    <row r="65" spans="2:15" x14ac:dyDescent="0.25">
      <c r="G65" s="220"/>
      <c r="H65" s="235"/>
      <c r="I65" s="220"/>
      <c r="J65" s="220"/>
      <c r="K65" s="220"/>
      <c r="L65" s="220"/>
      <c r="M65" s="220"/>
      <c r="N65" s="220"/>
      <c r="O65" s="220"/>
    </row>
    <row r="66" spans="2:15" ht="13.5" thickBot="1" x14ac:dyDescent="0.35">
      <c r="G66" s="220"/>
      <c r="H66" s="242"/>
      <c r="I66" s="220"/>
      <c r="J66" s="220"/>
      <c r="K66" s="220"/>
      <c r="L66" s="220"/>
      <c r="M66" s="220"/>
      <c r="N66" s="220"/>
      <c r="O66" s="220"/>
    </row>
    <row r="67" spans="2:15" ht="13.5" thickBot="1" x14ac:dyDescent="0.35">
      <c r="C67" s="27" t="s">
        <v>11</v>
      </c>
      <c r="D67" s="29" t="s">
        <v>12</v>
      </c>
      <c r="E67" s="30" t="s">
        <v>13</v>
      </c>
      <c r="G67" s="220"/>
      <c r="H67" s="243"/>
      <c r="I67" s="220"/>
      <c r="J67" s="220"/>
      <c r="K67" s="220"/>
      <c r="L67" s="220"/>
      <c r="M67" s="220"/>
      <c r="N67" s="220"/>
      <c r="O67" s="220"/>
    </row>
    <row r="68" spans="2:15" ht="13.5" thickBot="1" x14ac:dyDescent="0.35">
      <c r="B68" s="87" t="s">
        <v>8</v>
      </c>
      <c r="C68" s="189">
        <v>250</v>
      </c>
      <c r="D68" s="190">
        <v>350</v>
      </c>
      <c r="E68" s="191">
        <v>220</v>
      </c>
      <c r="G68" s="220"/>
      <c r="H68" s="278"/>
      <c r="I68" s="220"/>
      <c r="J68" s="220"/>
      <c r="K68" s="220"/>
      <c r="L68" s="220"/>
      <c r="M68" s="220"/>
      <c r="N68" s="220"/>
      <c r="O68" s="220"/>
    </row>
    <row r="69" spans="2:15" ht="13.5" thickBot="1" x14ac:dyDescent="0.35">
      <c r="B69" s="28" t="s">
        <v>16</v>
      </c>
      <c r="C69" s="107">
        <f>C68/$C$68</f>
        <v>1</v>
      </c>
      <c r="D69" s="108">
        <f>D68/$C$68</f>
        <v>1.4</v>
      </c>
      <c r="E69" s="109">
        <f>E68/$C$68</f>
        <v>0.88</v>
      </c>
      <c r="G69" s="220"/>
      <c r="H69" s="220"/>
      <c r="I69" s="220"/>
      <c r="J69" s="220"/>
      <c r="K69" s="220"/>
      <c r="L69" s="220"/>
      <c r="M69" s="220"/>
      <c r="N69" s="220"/>
      <c r="O69" s="220"/>
    </row>
    <row r="70" spans="2:15" ht="13" thickBot="1" x14ac:dyDescent="0.3">
      <c r="G70" s="220"/>
      <c r="H70" s="220"/>
      <c r="I70" s="220"/>
      <c r="J70" s="220"/>
      <c r="K70" s="220"/>
      <c r="L70" s="220"/>
      <c r="M70" s="220"/>
      <c r="N70" s="220"/>
      <c r="O70" s="220"/>
    </row>
    <row r="71" spans="2:15" ht="13.5" thickBot="1" x14ac:dyDescent="0.35">
      <c r="C71" s="27" t="s">
        <v>11</v>
      </c>
      <c r="D71" s="29" t="s">
        <v>12</v>
      </c>
      <c r="E71" s="30" t="s">
        <v>13</v>
      </c>
      <c r="G71" s="220"/>
      <c r="H71" s="220"/>
      <c r="I71" s="220"/>
      <c r="J71" s="220"/>
      <c r="K71" s="220"/>
      <c r="L71" s="220"/>
      <c r="M71" s="220"/>
      <c r="N71" s="220"/>
      <c r="O71" s="220"/>
    </row>
    <row r="72" spans="2:15" ht="13.5" thickBot="1" x14ac:dyDescent="0.35">
      <c r="B72" s="87" t="s">
        <v>10</v>
      </c>
      <c r="C72" s="189">
        <v>120</v>
      </c>
      <c r="D72" s="190">
        <v>100</v>
      </c>
      <c r="E72" s="191">
        <v>90</v>
      </c>
      <c r="G72" s="220"/>
      <c r="H72" s="220"/>
      <c r="I72" s="220"/>
      <c r="J72" s="220"/>
      <c r="K72" s="220"/>
      <c r="L72" s="220"/>
      <c r="M72" s="220"/>
      <c r="N72" s="220"/>
      <c r="O72" s="220"/>
    </row>
    <row r="73" spans="2:15" ht="13.5" thickBot="1" x14ac:dyDescent="0.35">
      <c r="B73" s="28" t="s">
        <v>16</v>
      </c>
      <c r="C73" s="107">
        <f>C72/$C$72</f>
        <v>1</v>
      </c>
      <c r="D73" s="108">
        <f>D72/$C$72</f>
        <v>0.83333333333333337</v>
      </c>
      <c r="E73" s="109">
        <f>E72/$C$72</f>
        <v>0.75</v>
      </c>
      <c r="G73" s="220"/>
      <c r="H73" s="220"/>
      <c r="I73" s="220"/>
      <c r="J73" s="220"/>
      <c r="K73" s="220"/>
      <c r="L73" s="220"/>
      <c r="M73" s="220"/>
      <c r="N73" s="220"/>
      <c r="O73" s="220"/>
    </row>
    <row r="74" spans="2:15" ht="13" thickBot="1" x14ac:dyDescent="0.3">
      <c r="G74" s="220"/>
      <c r="H74" s="220"/>
      <c r="I74" s="220"/>
      <c r="J74" s="220"/>
      <c r="K74" s="220"/>
      <c r="L74" s="220"/>
      <c r="M74" s="220"/>
      <c r="N74" s="220"/>
      <c r="O74" s="220"/>
    </row>
    <row r="75" spans="2:15" ht="13.5" thickBot="1" x14ac:dyDescent="0.35">
      <c r="C75" s="27" t="s">
        <v>11</v>
      </c>
      <c r="D75" s="29" t="s">
        <v>12</v>
      </c>
      <c r="E75" s="30" t="s">
        <v>13</v>
      </c>
      <c r="G75" s="220"/>
      <c r="H75" s="220"/>
      <c r="I75" s="220"/>
      <c r="J75" s="220"/>
      <c r="K75" s="220"/>
      <c r="L75" s="220"/>
      <c r="M75" s="220"/>
      <c r="N75" s="220"/>
      <c r="O75" s="220"/>
    </row>
    <row r="76" spans="2:15" ht="13.5" thickBot="1" x14ac:dyDescent="0.35">
      <c r="B76" s="87" t="s">
        <v>9</v>
      </c>
      <c r="C76" s="189">
        <v>300</v>
      </c>
      <c r="D76" s="190">
        <v>350</v>
      </c>
      <c r="E76" s="191">
        <v>200</v>
      </c>
      <c r="G76" s="220"/>
      <c r="H76" s="220"/>
      <c r="I76" s="220"/>
      <c r="J76" s="220"/>
      <c r="K76" s="220"/>
      <c r="L76" s="220"/>
      <c r="M76" s="220"/>
      <c r="N76" s="220"/>
      <c r="O76" s="220"/>
    </row>
    <row r="77" spans="2:15" ht="13.5" thickBot="1" x14ac:dyDescent="0.35">
      <c r="B77" s="28" t="s">
        <v>16</v>
      </c>
      <c r="C77" s="107">
        <f>C76/$C$76</f>
        <v>1</v>
      </c>
      <c r="D77" s="108">
        <f>D76/$C$76</f>
        <v>1.1666666666666667</v>
      </c>
      <c r="E77" s="109">
        <f>E76/$C$76</f>
        <v>0.66666666666666663</v>
      </c>
      <c r="G77" s="220"/>
      <c r="H77" s="220"/>
      <c r="I77" s="220"/>
      <c r="J77" s="220"/>
      <c r="K77" s="220"/>
      <c r="L77" s="220"/>
      <c r="M77" s="220"/>
      <c r="N77" s="220"/>
      <c r="O77" s="220"/>
    </row>
    <row r="78" spans="2:15" x14ac:dyDescent="0.25">
      <c r="G78" s="220"/>
      <c r="H78" s="220"/>
      <c r="I78" s="220"/>
      <c r="J78" s="220"/>
      <c r="K78" s="220"/>
      <c r="L78" s="220"/>
      <c r="M78" s="220"/>
      <c r="N78" s="220"/>
      <c r="O78" s="220"/>
    </row>
    <row r="79" spans="2:15" x14ac:dyDescent="0.25">
      <c r="G79" s="220"/>
      <c r="H79" s="220"/>
      <c r="I79" s="220"/>
      <c r="J79" s="220"/>
      <c r="K79" s="220"/>
      <c r="L79" s="220"/>
      <c r="M79" s="220"/>
      <c r="N79" s="220"/>
      <c r="O79" s="220"/>
    </row>
    <row r="80" spans="2:15" x14ac:dyDescent="0.25">
      <c r="G80" s="220"/>
      <c r="H80" s="220"/>
      <c r="I80" s="220"/>
      <c r="J80" s="220"/>
      <c r="K80" s="220"/>
      <c r="L80" s="220"/>
      <c r="M80" s="220"/>
      <c r="N80" s="220"/>
      <c r="O80" s="220"/>
    </row>
    <row r="81" spans="2:15" x14ac:dyDescent="0.25">
      <c r="G81" s="220"/>
      <c r="H81" s="220"/>
      <c r="I81" s="220"/>
      <c r="J81" s="220"/>
      <c r="K81" s="220"/>
      <c r="L81" s="220"/>
      <c r="M81" s="220"/>
      <c r="N81" s="220"/>
      <c r="O81" s="220"/>
    </row>
    <row r="82" spans="2:15" x14ac:dyDescent="0.25">
      <c r="G82" s="220"/>
      <c r="H82" s="220"/>
      <c r="I82" s="220"/>
      <c r="J82" s="220"/>
      <c r="K82" s="220"/>
      <c r="L82" s="220"/>
      <c r="M82" s="220"/>
      <c r="N82" s="220"/>
      <c r="O82" s="220"/>
    </row>
    <row r="83" spans="2:15" x14ac:dyDescent="0.25">
      <c r="G83" s="220"/>
      <c r="H83" s="220"/>
      <c r="I83" s="220"/>
      <c r="J83" s="220"/>
      <c r="K83" s="220"/>
      <c r="L83" s="220"/>
      <c r="M83" s="220"/>
      <c r="N83" s="220"/>
      <c r="O83" s="220"/>
    </row>
    <row r="84" spans="2:15" x14ac:dyDescent="0.25">
      <c r="G84" s="220"/>
      <c r="H84" s="220"/>
      <c r="I84" s="220"/>
      <c r="J84" s="220"/>
      <c r="K84" s="220"/>
      <c r="L84" s="220"/>
      <c r="M84" s="220"/>
      <c r="N84" s="220"/>
      <c r="O84" s="220"/>
    </row>
    <row r="85" spans="2:15" x14ac:dyDescent="0.25">
      <c r="G85" s="220"/>
      <c r="H85" s="220"/>
      <c r="I85" s="220"/>
      <c r="J85" s="220"/>
      <c r="K85" s="220"/>
      <c r="L85" s="220"/>
      <c r="M85" s="220"/>
      <c r="N85" s="220"/>
      <c r="O85" s="220"/>
    </row>
    <row r="86" spans="2:15" x14ac:dyDescent="0.25">
      <c r="G86" s="220"/>
      <c r="H86" s="220"/>
      <c r="I86" s="220"/>
      <c r="J86" s="220"/>
      <c r="K86" s="220"/>
      <c r="L86" s="220"/>
      <c r="M86" s="220"/>
      <c r="N86" s="220"/>
      <c r="O86" s="220"/>
    </row>
    <row r="87" spans="2:15" ht="13" thickBot="1" x14ac:dyDescent="0.3">
      <c r="G87" s="220"/>
      <c r="H87" s="220"/>
      <c r="I87" s="220"/>
      <c r="J87" s="220"/>
      <c r="K87" s="220"/>
      <c r="L87" s="220"/>
      <c r="M87" s="220"/>
      <c r="N87" s="220"/>
      <c r="O87" s="220"/>
    </row>
    <row r="88" spans="2:15" ht="13.5" thickBot="1" x14ac:dyDescent="0.35">
      <c r="C88" s="11" t="s">
        <v>2</v>
      </c>
      <c r="D88" s="12" t="s">
        <v>3</v>
      </c>
      <c r="G88" s="220"/>
      <c r="H88" s="220"/>
      <c r="I88" s="220"/>
      <c r="J88" s="220"/>
      <c r="K88" s="220"/>
      <c r="L88" s="220"/>
      <c r="M88" s="220"/>
      <c r="N88" s="220"/>
      <c r="O88" s="220"/>
    </row>
    <row r="89" spans="2:15" x14ac:dyDescent="0.25">
      <c r="C89" s="7">
        <v>5</v>
      </c>
      <c r="D89" s="9" t="s">
        <v>17</v>
      </c>
      <c r="G89" s="220"/>
      <c r="H89" s="220"/>
      <c r="I89" s="220"/>
      <c r="J89" s="220"/>
      <c r="K89" s="220"/>
      <c r="L89" s="220"/>
      <c r="M89" s="220"/>
      <c r="N89" s="220"/>
      <c r="O89" s="220"/>
    </row>
    <row r="90" spans="2:15" x14ac:dyDescent="0.25">
      <c r="C90" s="7">
        <v>4</v>
      </c>
      <c r="D90" s="9" t="s">
        <v>4</v>
      </c>
      <c r="G90" s="220"/>
      <c r="H90" s="220"/>
      <c r="I90" s="220"/>
      <c r="J90" s="220"/>
      <c r="K90" s="220"/>
      <c r="L90" s="220"/>
      <c r="M90" s="220"/>
      <c r="N90" s="220"/>
      <c r="O90" s="220"/>
    </row>
    <row r="91" spans="2:15" x14ac:dyDescent="0.25">
      <c r="C91" s="7">
        <v>3</v>
      </c>
      <c r="D91" s="9" t="s">
        <v>5</v>
      </c>
      <c r="G91" s="220"/>
      <c r="H91" s="220"/>
      <c r="I91" s="220"/>
      <c r="J91" s="220"/>
      <c r="K91" s="220"/>
      <c r="L91" s="220"/>
      <c r="M91" s="220"/>
      <c r="N91" s="220"/>
      <c r="O91" s="220"/>
    </row>
    <row r="92" spans="2:15" x14ac:dyDescent="0.25">
      <c r="C92" s="7">
        <v>2</v>
      </c>
      <c r="D92" s="9" t="s">
        <v>6</v>
      </c>
      <c r="G92" s="220"/>
      <c r="H92" s="220"/>
      <c r="I92" s="220"/>
      <c r="J92" s="220"/>
      <c r="K92" s="220"/>
      <c r="L92" s="220"/>
      <c r="M92" s="220"/>
      <c r="N92" s="220"/>
      <c r="O92" s="220"/>
    </row>
    <row r="93" spans="2:15" ht="13" thickBot="1" x14ac:dyDescent="0.3">
      <c r="C93" s="8">
        <v>1</v>
      </c>
      <c r="D93" s="10" t="s">
        <v>18</v>
      </c>
      <c r="G93" s="220"/>
      <c r="H93" s="220"/>
      <c r="I93" s="220"/>
      <c r="J93" s="220"/>
      <c r="K93" s="220"/>
      <c r="L93" s="220"/>
      <c r="M93" s="220"/>
      <c r="N93" s="220"/>
      <c r="O93" s="220"/>
    </row>
    <row r="94" spans="2:15" ht="13" thickBot="1" x14ac:dyDescent="0.3">
      <c r="B94" s="4"/>
      <c r="C94" s="5"/>
      <c r="G94" s="220"/>
      <c r="H94" s="220"/>
      <c r="I94" s="220"/>
      <c r="J94" s="220"/>
      <c r="K94" s="220"/>
      <c r="L94" s="220"/>
      <c r="M94" s="220"/>
      <c r="N94" s="220"/>
      <c r="O94" s="220"/>
    </row>
    <row r="95" spans="2:15" ht="13.5" thickBot="1" x14ac:dyDescent="0.35">
      <c r="B95" s="11" t="s">
        <v>7</v>
      </c>
      <c r="C95" s="117" t="s">
        <v>3</v>
      </c>
      <c r="D95" s="11" t="s">
        <v>11</v>
      </c>
      <c r="E95" s="11" t="s">
        <v>12</v>
      </c>
      <c r="F95" s="16" t="s">
        <v>13</v>
      </c>
      <c r="G95" s="220"/>
      <c r="H95" s="220"/>
      <c r="I95" s="220"/>
      <c r="J95" s="220"/>
      <c r="K95" s="220"/>
      <c r="L95" s="220"/>
      <c r="M95" s="220"/>
      <c r="N95" s="220"/>
      <c r="O95" s="220"/>
    </row>
    <row r="96" spans="2:15" ht="13" x14ac:dyDescent="0.3">
      <c r="B96" s="124" t="s">
        <v>8</v>
      </c>
      <c r="C96" s="26">
        <v>4</v>
      </c>
      <c r="D96" s="118" t="s">
        <v>19</v>
      </c>
      <c r="E96" s="118" t="s">
        <v>289</v>
      </c>
      <c r="F96" s="119" t="s">
        <v>33</v>
      </c>
      <c r="G96" s="220"/>
      <c r="H96" s="220"/>
      <c r="I96" s="220"/>
      <c r="J96" s="220"/>
      <c r="K96" s="220"/>
      <c r="L96" s="220"/>
      <c r="M96" s="220"/>
      <c r="N96" s="220"/>
      <c r="O96" s="220"/>
    </row>
    <row r="97" spans="2:15" ht="13" x14ac:dyDescent="0.3">
      <c r="B97" s="31" t="s">
        <v>10</v>
      </c>
      <c r="C97" s="7">
        <v>5</v>
      </c>
      <c r="D97" s="120" t="s">
        <v>30</v>
      </c>
      <c r="E97" s="120" t="s">
        <v>31</v>
      </c>
      <c r="F97" s="121" t="s">
        <v>32</v>
      </c>
      <c r="G97" s="220"/>
      <c r="H97" s="220"/>
      <c r="I97" s="220"/>
      <c r="J97" s="220"/>
      <c r="K97" s="220"/>
      <c r="L97" s="220"/>
      <c r="M97" s="220"/>
      <c r="N97" s="220"/>
      <c r="O97" s="220"/>
    </row>
    <row r="98" spans="2:15" ht="13.5" thickBot="1" x14ac:dyDescent="0.35">
      <c r="B98" s="32" t="s">
        <v>9</v>
      </c>
      <c r="C98" s="8">
        <v>3</v>
      </c>
      <c r="D98" s="122" t="s">
        <v>20</v>
      </c>
      <c r="E98" s="122" t="s">
        <v>290</v>
      </c>
      <c r="F98" s="123" t="s">
        <v>288</v>
      </c>
      <c r="G98" s="220"/>
      <c r="H98" s="220"/>
      <c r="I98" s="220"/>
      <c r="J98" s="220"/>
      <c r="K98" s="220"/>
      <c r="L98" s="220"/>
      <c r="M98" s="220"/>
      <c r="N98" s="220"/>
      <c r="O98" s="220"/>
    </row>
    <row r="99" spans="2:15" ht="13.5" thickBot="1" x14ac:dyDescent="0.35">
      <c r="C99" s="11" t="s">
        <v>15</v>
      </c>
      <c r="D99" s="46">
        <v>12</v>
      </c>
      <c r="E99" s="46">
        <v>13.26</v>
      </c>
      <c r="F99" s="25">
        <v>9.2799999999999994</v>
      </c>
      <c r="G99" s="220"/>
      <c r="H99" s="220"/>
      <c r="I99" s="220"/>
      <c r="J99" s="220"/>
      <c r="K99" s="220"/>
      <c r="L99" s="220"/>
      <c r="M99" s="220"/>
      <c r="N99" s="220"/>
      <c r="O99" s="220"/>
    </row>
    <row r="100" spans="2:15" x14ac:dyDescent="0.25">
      <c r="G100" s="220"/>
      <c r="H100" s="220"/>
      <c r="I100" s="220"/>
      <c r="J100" s="220"/>
      <c r="K100" s="220"/>
      <c r="L100" s="220"/>
      <c r="M100" s="220"/>
      <c r="N100" s="220"/>
      <c r="O100" s="220"/>
    </row>
    <row r="101" spans="2:15" x14ac:dyDescent="0.25">
      <c r="G101" s="220"/>
      <c r="H101" s="220"/>
      <c r="I101" s="220"/>
      <c r="J101" s="220"/>
      <c r="K101" s="220"/>
      <c r="L101" s="220"/>
      <c r="M101" s="220"/>
      <c r="N101" s="220"/>
      <c r="O101" s="220"/>
    </row>
    <row r="102" spans="2:15" x14ac:dyDescent="0.25">
      <c r="G102" s="220"/>
      <c r="H102" s="220"/>
      <c r="I102" s="220"/>
      <c r="J102" s="220"/>
      <c r="K102" s="220"/>
      <c r="L102" s="220"/>
      <c r="M102" s="220"/>
      <c r="N102" s="220"/>
      <c r="O102" s="220"/>
    </row>
    <row r="103" spans="2:15" x14ac:dyDescent="0.25">
      <c r="G103" s="220"/>
      <c r="H103" s="220"/>
      <c r="I103" s="220"/>
      <c r="J103" s="220"/>
      <c r="K103" s="220"/>
      <c r="L103" s="220"/>
      <c r="M103" s="220"/>
      <c r="N103" s="220"/>
      <c r="O103" s="220"/>
    </row>
    <row r="104" spans="2:15" x14ac:dyDescent="0.25">
      <c r="G104" s="220"/>
      <c r="H104" s="220"/>
      <c r="I104" s="220"/>
      <c r="J104" s="220"/>
      <c r="K104" s="220"/>
      <c r="L104" s="220"/>
      <c r="M104" s="220"/>
      <c r="N104" s="220"/>
      <c r="O104" s="220"/>
    </row>
    <row r="105" spans="2:15" x14ac:dyDescent="0.25">
      <c r="G105" s="220"/>
      <c r="H105" s="220"/>
      <c r="I105" s="220"/>
      <c r="J105" s="220"/>
      <c r="K105" s="220"/>
      <c r="L105" s="220"/>
      <c r="M105" s="220"/>
      <c r="N105" s="220"/>
      <c r="O105" s="220"/>
    </row>
    <row r="106" spans="2:15" x14ac:dyDescent="0.25">
      <c r="G106" s="220"/>
      <c r="H106" s="220"/>
      <c r="I106" s="220"/>
      <c r="J106" s="220"/>
      <c r="K106" s="220"/>
      <c r="L106" s="220"/>
      <c r="M106" s="220"/>
      <c r="N106" s="220"/>
      <c r="O106" s="220"/>
    </row>
    <row r="107" spans="2:15" ht="13" thickBot="1" x14ac:dyDescent="0.3">
      <c r="G107" s="220"/>
      <c r="H107" s="220"/>
      <c r="I107" s="220"/>
      <c r="J107" s="220"/>
      <c r="K107" s="220"/>
      <c r="L107" s="220"/>
      <c r="M107" s="220"/>
      <c r="N107" s="220"/>
      <c r="O107" s="220"/>
    </row>
    <row r="108" spans="2:15" ht="13.5" thickBot="1" x14ac:dyDescent="0.35">
      <c r="C108" s="14" t="s">
        <v>11</v>
      </c>
      <c r="D108" s="15" t="s">
        <v>12</v>
      </c>
      <c r="E108" s="15" t="s">
        <v>13</v>
      </c>
      <c r="F108" s="16" t="s">
        <v>14</v>
      </c>
      <c r="G108" s="220"/>
      <c r="H108" s="279"/>
      <c r="I108" s="242"/>
      <c r="J108" s="242"/>
      <c r="K108" s="242"/>
      <c r="L108" s="220"/>
      <c r="M108" s="220"/>
      <c r="N108" s="220"/>
      <c r="O108" s="220"/>
    </row>
    <row r="109" spans="2:15" ht="13.5" thickBot="1" x14ac:dyDescent="0.35">
      <c r="B109" s="117" t="s">
        <v>27</v>
      </c>
      <c r="C109" s="43">
        <v>150</v>
      </c>
      <c r="D109" s="44">
        <v>250</v>
      </c>
      <c r="E109" s="44">
        <v>120</v>
      </c>
      <c r="F109" s="45">
        <v>0</v>
      </c>
      <c r="G109" s="220"/>
      <c r="H109" s="241"/>
      <c r="I109" s="202"/>
      <c r="J109" s="202"/>
      <c r="K109" s="202"/>
      <c r="L109" s="220"/>
      <c r="M109" s="220"/>
      <c r="N109" s="220"/>
      <c r="O109" s="220"/>
    </row>
    <row r="110" spans="2:15" ht="13.5" thickBot="1" x14ac:dyDescent="0.35">
      <c r="B110" s="28" t="s">
        <v>16</v>
      </c>
      <c r="C110" s="107">
        <f>C109/$C$109</f>
        <v>1</v>
      </c>
      <c r="D110" s="108">
        <f>D109/$C$109</f>
        <v>1.6666666666666667</v>
      </c>
      <c r="E110" s="108">
        <f>E109/$C$109</f>
        <v>0.8</v>
      </c>
      <c r="F110" s="109">
        <f>F109/$C$109</f>
        <v>0</v>
      </c>
      <c r="G110" s="220"/>
      <c r="H110" s="242"/>
      <c r="I110" s="280"/>
      <c r="J110" s="280"/>
      <c r="K110" s="280"/>
      <c r="L110" s="220"/>
      <c r="M110" s="220"/>
      <c r="N110" s="220"/>
      <c r="O110" s="220"/>
    </row>
    <row r="111" spans="2:15" ht="13" thickBot="1" x14ac:dyDescent="0.3">
      <c r="G111" s="220"/>
      <c r="H111" s="279"/>
      <c r="I111" s="279"/>
      <c r="J111" s="279"/>
      <c r="K111" s="279"/>
      <c r="L111" s="220"/>
      <c r="M111" s="220"/>
      <c r="N111" s="220"/>
      <c r="O111" s="220"/>
    </row>
    <row r="112" spans="2:15" ht="13.5" thickBot="1" x14ac:dyDescent="0.35">
      <c r="C112" s="14" t="s">
        <v>11</v>
      </c>
      <c r="D112" s="15" t="s">
        <v>12</v>
      </c>
      <c r="E112" s="15" t="s">
        <v>13</v>
      </c>
      <c r="F112" s="16" t="s">
        <v>14</v>
      </c>
      <c r="G112" s="220"/>
      <c r="H112" s="279"/>
      <c r="I112" s="242"/>
      <c r="J112" s="242"/>
      <c r="K112" s="242"/>
      <c r="L112" s="220"/>
      <c r="M112" s="220"/>
      <c r="N112" s="220"/>
      <c r="O112" s="220"/>
    </row>
    <row r="113" spans="2:15" ht="13.5" thickBot="1" x14ac:dyDescent="0.35">
      <c r="B113" s="117" t="s">
        <v>21</v>
      </c>
      <c r="C113" s="43">
        <v>12</v>
      </c>
      <c r="D113" s="44">
        <v>10</v>
      </c>
      <c r="E113" s="44">
        <v>90</v>
      </c>
      <c r="F113" s="45">
        <v>0</v>
      </c>
      <c r="G113" s="220"/>
      <c r="H113" s="241"/>
      <c r="I113" s="202"/>
      <c r="J113" s="202"/>
      <c r="K113" s="202"/>
      <c r="L113" s="220"/>
      <c r="M113" s="220"/>
      <c r="N113" s="220"/>
      <c r="O113" s="220"/>
    </row>
    <row r="114" spans="2:15" ht="13.5" thickBot="1" x14ac:dyDescent="0.35">
      <c r="B114" s="28" t="s">
        <v>16</v>
      </c>
      <c r="C114" s="107">
        <f>C113/$C$113</f>
        <v>1</v>
      </c>
      <c r="D114" s="108">
        <f>D113/$C$113</f>
        <v>0.83333333333333337</v>
      </c>
      <c r="E114" s="108">
        <f>E113/$C$113</f>
        <v>7.5</v>
      </c>
      <c r="F114" s="109">
        <f>F113/$C$113</f>
        <v>0</v>
      </c>
      <c r="G114" s="220"/>
      <c r="H114" s="242"/>
      <c r="I114" s="280"/>
      <c r="J114" s="280"/>
      <c r="K114" s="280"/>
      <c r="L114" s="220"/>
      <c r="M114" s="220"/>
      <c r="N114" s="220"/>
      <c r="O114" s="220"/>
    </row>
    <row r="115" spans="2:15" ht="13" thickBot="1" x14ac:dyDescent="0.3">
      <c r="G115" s="220"/>
      <c r="H115" s="279"/>
      <c r="I115" s="279"/>
      <c r="J115" s="279"/>
      <c r="K115" s="279"/>
      <c r="L115" s="220"/>
      <c r="M115" s="220"/>
      <c r="N115" s="220"/>
      <c r="O115" s="220"/>
    </row>
    <row r="116" spans="2:15" ht="13.5" thickBot="1" x14ac:dyDescent="0.35">
      <c r="C116" s="14" t="s">
        <v>11</v>
      </c>
      <c r="D116" s="15" t="s">
        <v>12</v>
      </c>
      <c r="E116" s="15" t="s">
        <v>13</v>
      </c>
      <c r="F116" s="16" t="s">
        <v>14</v>
      </c>
      <c r="G116" s="220"/>
      <c r="H116" s="279"/>
      <c r="I116" s="242"/>
      <c r="J116" s="242"/>
      <c r="K116" s="242"/>
      <c r="L116" s="220"/>
      <c r="M116" s="220"/>
      <c r="N116" s="220"/>
      <c r="O116" s="220"/>
    </row>
    <row r="117" spans="2:15" ht="13.5" thickBot="1" x14ac:dyDescent="0.35">
      <c r="B117" s="117" t="s">
        <v>22</v>
      </c>
      <c r="C117" s="43">
        <v>30</v>
      </c>
      <c r="D117" s="44">
        <v>35</v>
      </c>
      <c r="E117" s="44">
        <v>20</v>
      </c>
      <c r="F117" s="45">
        <v>0</v>
      </c>
      <c r="G117" s="220"/>
      <c r="H117" s="241"/>
      <c r="I117" s="202"/>
      <c r="J117" s="202"/>
      <c r="K117" s="202"/>
      <c r="L117" s="220"/>
      <c r="M117" s="220"/>
      <c r="N117" s="220"/>
      <c r="O117" s="220"/>
    </row>
    <row r="118" spans="2:15" ht="13.5" thickBot="1" x14ac:dyDescent="0.35">
      <c r="B118" s="28" t="s">
        <v>16</v>
      </c>
      <c r="C118" s="107">
        <f>C117/$C$117</f>
        <v>1</v>
      </c>
      <c r="D118" s="108">
        <f>D117/$C$117</f>
        <v>1.1666666666666667</v>
      </c>
      <c r="E118" s="108">
        <f>E117/$C$117</f>
        <v>0.66666666666666663</v>
      </c>
      <c r="F118" s="109">
        <f>F117/$C$117</f>
        <v>0</v>
      </c>
      <c r="G118" s="220"/>
      <c r="H118" s="235"/>
      <c r="I118" s="235"/>
      <c r="J118" s="235"/>
      <c r="K118" s="235"/>
      <c r="L118" s="220"/>
      <c r="M118" s="220"/>
      <c r="N118" s="220"/>
      <c r="O118" s="220"/>
    </row>
    <row r="119" spans="2:15" ht="13.5" thickBot="1" x14ac:dyDescent="0.35">
      <c r="G119" s="220"/>
      <c r="H119" s="242"/>
      <c r="I119" s="241"/>
      <c r="J119" s="235"/>
      <c r="K119" s="235"/>
      <c r="L119" s="220"/>
      <c r="M119" s="220"/>
      <c r="N119" s="220"/>
      <c r="O119" s="220"/>
    </row>
    <row r="120" spans="2:15" ht="13.5" thickBot="1" x14ac:dyDescent="0.35">
      <c r="C120" s="14" t="s">
        <v>11</v>
      </c>
      <c r="D120" s="15" t="s">
        <v>12</v>
      </c>
      <c r="E120" s="15" t="s">
        <v>13</v>
      </c>
      <c r="F120" s="16" t="s">
        <v>14</v>
      </c>
      <c r="G120" s="220"/>
      <c r="H120" s="242"/>
      <c r="I120" s="202"/>
      <c r="J120" s="235"/>
      <c r="K120" s="235"/>
      <c r="L120" s="220"/>
      <c r="M120" s="220"/>
      <c r="N120" s="220"/>
      <c r="O120" s="220"/>
    </row>
    <row r="121" spans="2:15" ht="13.5" thickBot="1" x14ac:dyDescent="0.35">
      <c r="B121" s="117" t="s">
        <v>23</v>
      </c>
      <c r="C121" s="43">
        <v>1</v>
      </c>
      <c r="D121" s="44">
        <v>1</v>
      </c>
      <c r="E121" s="44">
        <v>1</v>
      </c>
      <c r="F121" s="45">
        <v>1</v>
      </c>
      <c r="G121" s="220"/>
      <c r="H121" s="242"/>
      <c r="I121" s="202"/>
      <c r="J121" s="235"/>
      <c r="K121" s="235"/>
      <c r="L121" s="220"/>
      <c r="M121" s="220"/>
      <c r="N121" s="220"/>
      <c r="O121" s="220"/>
    </row>
    <row r="122" spans="2:15" ht="13.5" thickBot="1" x14ac:dyDescent="0.35">
      <c r="B122" s="28" t="s">
        <v>16</v>
      </c>
      <c r="C122" s="107">
        <f>C121/$C$121</f>
        <v>1</v>
      </c>
      <c r="D122" s="108">
        <f>D121/$C$121</f>
        <v>1</v>
      </c>
      <c r="E122" s="108">
        <f>E121/$C$121</f>
        <v>1</v>
      </c>
      <c r="F122" s="109">
        <f>F121/$C$121</f>
        <v>1</v>
      </c>
      <c r="G122" s="220"/>
      <c r="H122" s="242"/>
      <c r="I122" s="202"/>
      <c r="J122" s="235"/>
      <c r="K122" s="235"/>
      <c r="L122" s="220"/>
      <c r="M122" s="220"/>
      <c r="N122" s="220"/>
      <c r="O122" s="220"/>
    </row>
    <row r="123" spans="2:15" ht="13" thickBot="1" x14ac:dyDescent="0.3">
      <c r="G123" s="220"/>
      <c r="H123" s="220"/>
      <c r="I123" s="220"/>
      <c r="J123" s="220"/>
      <c r="K123" s="220"/>
      <c r="L123" s="220"/>
      <c r="M123" s="220"/>
      <c r="N123" s="220"/>
      <c r="O123" s="220"/>
    </row>
    <row r="124" spans="2:15" ht="13.5" thickBot="1" x14ac:dyDescent="0.35">
      <c r="B124" s="11" t="s">
        <v>2</v>
      </c>
      <c r="C124" s="12" t="s">
        <v>3</v>
      </c>
      <c r="E124" s="18"/>
      <c r="G124" s="220"/>
      <c r="H124" s="220"/>
      <c r="I124" s="220"/>
      <c r="J124" s="220"/>
      <c r="K124" s="220"/>
      <c r="L124" s="220"/>
      <c r="M124" s="220"/>
      <c r="N124" s="220"/>
      <c r="O124" s="220"/>
    </row>
    <row r="125" spans="2:15" x14ac:dyDescent="0.25">
      <c r="B125" s="7">
        <v>5</v>
      </c>
      <c r="C125" s="9" t="s">
        <v>17</v>
      </c>
      <c r="E125" s="20"/>
      <c r="G125" s="220"/>
      <c r="H125" s="220"/>
      <c r="I125" s="220"/>
      <c r="J125" s="220"/>
      <c r="K125" s="220"/>
      <c r="L125" s="220"/>
      <c r="M125" s="220"/>
      <c r="N125" s="220"/>
      <c r="O125" s="220"/>
    </row>
    <row r="126" spans="2:15" x14ac:dyDescent="0.25">
      <c r="B126" s="7">
        <v>4</v>
      </c>
      <c r="C126" s="9" t="s">
        <v>4</v>
      </c>
      <c r="E126" s="22"/>
      <c r="G126" s="220"/>
      <c r="H126" s="220"/>
      <c r="I126" s="220"/>
      <c r="J126" s="220"/>
      <c r="K126" s="220"/>
      <c r="L126" s="220"/>
      <c r="M126" s="220"/>
      <c r="N126" s="220"/>
      <c r="O126" s="220"/>
    </row>
    <row r="127" spans="2:15" x14ac:dyDescent="0.25">
      <c r="B127" s="7">
        <v>3</v>
      </c>
      <c r="C127" s="9" t="s">
        <v>5</v>
      </c>
      <c r="G127" s="220"/>
      <c r="H127" s="220"/>
      <c r="I127" s="220"/>
      <c r="J127" s="220"/>
      <c r="K127" s="220"/>
      <c r="L127" s="220"/>
      <c r="M127" s="220"/>
      <c r="N127" s="220"/>
      <c r="O127" s="220"/>
    </row>
    <row r="128" spans="2:15" x14ac:dyDescent="0.25">
      <c r="B128" s="7">
        <v>2</v>
      </c>
      <c r="C128" s="9" t="s">
        <v>6</v>
      </c>
      <c r="G128" s="220"/>
      <c r="H128" s="220"/>
      <c r="I128" s="220"/>
      <c r="J128" s="220"/>
      <c r="K128" s="220"/>
      <c r="L128" s="220"/>
      <c r="M128" s="220"/>
      <c r="N128" s="220"/>
      <c r="O128" s="220"/>
    </row>
    <row r="129" spans="1:15" ht="13" thickBot="1" x14ac:dyDescent="0.3">
      <c r="B129" s="8">
        <v>1</v>
      </c>
      <c r="C129" s="10" t="s">
        <v>18</v>
      </c>
      <c r="G129" s="220"/>
      <c r="H129" s="220"/>
      <c r="I129" s="220"/>
      <c r="J129" s="220"/>
      <c r="K129" s="220"/>
      <c r="L129" s="220"/>
      <c r="M129" s="220"/>
      <c r="N129" s="220"/>
      <c r="O129" s="220"/>
    </row>
    <row r="130" spans="1:15" ht="13" thickBot="1" x14ac:dyDescent="0.3">
      <c r="B130" s="4"/>
      <c r="C130" s="5"/>
      <c r="G130" s="220"/>
      <c r="H130" s="220"/>
      <c r="I130" s="220"/>
      <c r="J130" s="220"/>
      <c r="K130" s="220"/>
      <c r="L130" s="220"/>
      <c r="M130" s="220"/>
      <c r="N130" s="220"/>
      <c r="O130" s="220"/>
    </row>
    <row r="131" spans="1:15" ht="13.5" thickBot="1" x14ac:dyDescent="0.35">
      <c r="A131" s="6" t="s">
        <v>7</v>
      </c>
      <c r="B131" s="106" t="s">
        <v>3</v>
      </c>
      <c r="C131" s="6" t="s">
        <v>11</v>
      </c>
      <c r="D131" s="6" t="s">
        <v>12</v>
      </c>
      <c r="E131" s="6" t="s">
        <v>13</v>
      </c>
      <c r="F131" s="30" t="s">
        <v>14</v>
      </c>
      <c r="G131" s="220"/>
      <c r="H131" s="220"/>
      <c r="I131" s="220"/>
      <c r="J131" s="220"/>
      <c r="K131" s="220"/>
      <c r="L131" s="220"/>
      <c r="M131" s="220"/>
      <c r="N131" s="220"/>
      <c r="O131" s="220"/>
    </row>
    <row r="132" spans="1:15" ht="13" x14ac:dyDescent="0.3">
      <c r="A132" s="31" t="s">
        <v>27</v>
      </c>
      <c r="B132" s="34">
        <v>3</v>
      </c>
      <c r="C132" s="110">
        <f>$B$132*C110</f>
        <v>3</v>
      </c>
      <c r="D132" s="110">
        <f>$B$132*D110</f>
        <v>5</v>
      </c>
      <c r="E132" s="110">
        <f>$B$132*E110</f>
        <v>2.4000000000000004</v>
      </c>
      <c r="F132" s="111">
        <f>$B$132*F110</f>
        <v>0</v>
      </c>
      <c r="G132" s="220"/>
      <c r="H132" s="220"/>
      <c r="I132" s="220"/>
      <c r="J132" s="220"/>
      <c r="K132" s="220"/>
      <c r="L132" s="220"/>
      <c r="M132" s="220"/>
      <c r="N132" s="220"/>
      <c r="O132" s="220"/>
    </row>
    <row r="133" spans="1:15" ht="13" x14ac:dyDescent="0.3">
      <c r="A133" s="31" t="s">
        <v>21</v>
      </c>
      <c r="B133" s="35">
        <v>4</v>
      </c>
      <c r="C133" s="112">
        <f>$B$133*C114</f>
        <v>4</v>
      </c>
      <c r="D133" s="112">
        <f>$B$133*D114</f>
        <v>3.3333333333333335</v>
      </c>
      <c r="E133" s="112">
        <f>$B$133*E114</f>
        <v>30</v>
      </c>
      <c r="F133" s="113">
        <f>$B$133*F114</f>
        <v>0</v>
      </c>
      <c r="G133" s="220"/>
      <c r="H133" s="220"/>
      <c r="I133" s="220"/>
      <c r="J133" s="220"/>
      <c r="K133" s="220"/>
      <c r="L133" s="220"/>
      <c r="M133" s="220"/>
      <c r="N133" s="220"/>
      <c r="O133" s="220"/>
    </row>
    <row r="134" spans="1:15" ht="13" x14ac:dyDescent="0.3">
      <c r="A134" s="31" t="s">
        <v>22</v>
      </c>
      <c r="B134" s="35">
        <v>2</v>
      </c>
      <c r="C134" s="112">
        <f>$B$134*C118</f>
        <v>2</v>
      </c>
      <c r="D134" s="112">
        <f>$B$134*D118</f>
        <v>2.3333333333333335</v>
      </c>
      <c r="E134" s="112">
        <f>$B$134*E118</f>
        <v>1.3333333333333333</v>
      </c>
      <c r="F134" s="113">
        <f>$B$134*F118</f>
        <v>0</v>
      </c>
      <c r="G134" s="220"/>
      <c r="H134" s="220"/>
      <c r="I134" s="220"/>
      <c r="J134" s="220"/>
      <c r="K134" s="220"/>
      <c r="L134" s="220"/>
      <c r="M134" s="220"/>
      <c r="N134" s="220"/>
      <c r="O134" s="220"/>
    </row>
    <row r="135" spans="1:15" ht="13.5" thickBot="1" x14ac:dyDescent="0.35">
      <c r="A135" s="32" t="s">
        <v>23</v>
      </c>
      <c r="B135" s="35">
        <v>1</v>
      </c>
      <c r="C135" s="114">
        <f>$B$135*C122</f>
        <v>1</v>
      </c>
      <c r="D135" s="114">
        <f>$B$135*D122</f>
        <v>1</v>
      </c>
      <c r="E135" s="114">
        <f>$B$135*E122</f>
        <v>1</v>
      </c>
      <c r="F135" s="109">
        <f>$B$135*F122</f>
        <v>1</v>
      </c>
      <c r="G135" s="220"/>
      <c r="H135" s="220"/>
      <c r="I135" s="220"/>
      <c r="J135" s="220"/>
      <c r="K135" s="220"/>
      <c r="L135" s="220"/>
      <c r="M135" s="220"/>
      <c r="N135" s="220"/>
      <c r="O135" s="220"/>
    </row>
    <row r="136" spans="1:15" ht="13.5" thickBot="1" x14ac:dyDescent="0.35">
      <c r="B136" s="11" t="s">
        <v>15</v>
      </c>
      <c r="C136" s="47">
        <f>SUM(C132:C135)</f>
        <v>10</v>
      </c>
      <c r="D136" s="47">
        <f>SUM(D132:D135)</f>
        <v>11.666666666666668</v>
      </c>
      <c r="E136" s="47">
        <f>SUM(E132:E135)</f>
        <v>34.733333333333334</v>
      </c>
      <c r="F136" s="36">
        <f>SUM(F132:F135)</f>
        <v>1</v>
      </c>
      <c r="G136" s="220"/>
      <c r="H136" s="220"/>
      <c r="I136" s="220"/>
      <c r="J136" s="220"/>
      <c r="K136" s="220"/>
      <c r="L136" s="220"/>
      <c r="M136" s="220"/>
      <c r="N136" s="220"/>
      <c r="O136" s="220"/>
    </row>
    <row r="137" spans="1:15" ht="13" thickBot="1" x14ac:dyDescent="0.3">
      <c r="G137" s="220"/>
      <c r="H137" s="220"/>
      <c r="I137" s="220"/>
      <c r="J137" s="220"/>
      <c r="K137" s="220"/>
      <c r="L137" s="220"/>
      <c r="M137" s="220"/>
      <c r="N137" s="220"/>
      <c r="O137" s="220"/>
    </row>
    <row r="138" spans="1:15" ht="13" x14ac:dyDescent="0.3">
      <c r="A138" s="33" t="s">
        <v>28</v>
      </c>
      <c r="B138" s="37" t="s">
        <v>8</v>
      </c>
      <c r="C138" s="38"/>
      <c r="D138" s="23"/>
      <c r="G138" s="220"/>
      <c r="H138" s="220"/>
      <c r="I138" s="220"/>
      <c r="J138" s="220"/>
      <c r="K138" s="220"/>
      <c r="L138" s="220"/>
      <c r="M138" s="220"/>
      <c r="N138" s="220"/>
      <c r="O138" s="220"/>
    </row>
    <row r="139" spans="1:15" ht="13" x14ac:dyDescent="0.3">
      <c r="A139" s="33" t="s">
        <v>24</v>
      </c>
      <c r="B139" s="39" t="s">
        <v>10</v>
      </c>
      <c r="C139" s="40"/>
      <c r="D139" s="23"/>
      <c r="G139" s="220"/>
      <c r="H139" s="220"/>
      <c r="I139" s="220"/>
      <c r="J139" s="220"/>
      <c r="K139" s="220"/>
      <c r="L139" s="220"/>
      <c r="M139" s="220"/>
      <c r="N139" s="220"/>
      <c r="O139" s="220"/>
    </row>
    <row r="140" spans="1:15" ht="13" x14ac:dyDescent="0.3">
      <c r="A140" s="33" t="s">
        <v>25</v>
      </c>
      <c r="B140" s="39" t="s">
        <v>9</v>
      </c>
      <c r="C140" s="40"/>
      <c r="D140" s="23"/>
      <c r="G140" s="220"/>
      <c r="H140" s="220"/>
      <c r="I140" s="220"/>
      <c r="J140" s="220"/>
      <c r="K140" s="220"/>
      <c r="L140" s="220"/>
      <c r="M140" s="220"/>
      <c r="N140" s="220"/>
      <c r="O140" s="220"/>
    </row>
    <row r="141" spans="1:15" ht="13.5" thickBot="1" x14ac:dyDescent="0.35">
      <c r="A141" s="33" t="s">
        <v>26</v>
      </c>
      <c r="B141" s="41" t="s">
        <v>29</v>
      </c>
      <c r="C141" s="42"/>
      <c r="G141" s="220"/>
      <c r="H141" s="220"/>
      <c r="I141" s="220"/>
      <c r="J141" s="220"/>
      <c r="K141" s="220"/>
      <c r="L141" s="220"/>
      <c r="M141" s="220"/>
      <c r="N141" s="220"/>
      <c r="O141" s="220"/>
    </row>
    <row r="142" spans="1:15" x14ac:dyDescent="0.25">
      <c r="F142" t="s">
        <v>1</v>
      </c>
      <c r="G142" s="220"/>
      <c r="H142" s="220"/>
      <c r="I142" s="220"/>
      <c r="J142" s="220"/>
      <c r="K142" s="220"/>
      <c r="L142" s="220"/>
      <c r="M142" s="220"/>
      <c r="N142" s="220"/>
      <c r="O142" s="220"/>
    </row>
    <row r="143" spans="1:15" x14ac:dyDescent="0.25">
      <c r="G143" s="220"/>
      <c r="H143" s="220"/>
      <c r="I143" s="220"/>
      <c r="J143" s="220"/>
      <c r="K143" s="220"/>
      <c r="L143" s="220"/>
      <c r="M143" s="220"/>
      <c r="N143" s="220"/>
      <c r="O143" s="220"/>
    </row>
    <row r="144" spans="1:15" x14ac:dyDescent="0.25">
      <c r="G144" s="220"/>
      <c r="H144" s="220"/>
      <c r="I144" s="220"/>
      <c r="J144" s="220"/>
      <c r="K144" s="220"/>
      <c r="L144" s="220"/>
      <c r="M144" s="220"/>
      <c r="N144" s="220"/>
      <c r="O144" s="220"/>
    </row>
    <row r="145" spans="7:15" x14ac:dyDescent="0.25">
      <c r="G145" s="220"/>
      <c r="H145" s="220"/>
      <c r="I145" s="220"/>
      <c r="J145" s="220"/>
      <c r="K145" s="220"/>
      <c r="L145" s="220"/>
      <c r="M145" s="220"/>
      <c r="N145" s="220"/>
      <c r="O145" s="220"/>
    </row>
    <row r="146" spans="7:15" x14ac:dyDescent="0.25">
      <c r="G146" s="220"/>
      <c r="H146" s="220"/>
      <c r="I146" s="220"/>
      <c r="J146" s="220"/>
      <c r="K146" s="220"/>
      <c r="L146" s="220"/>
      <c r="M146" s="220"/>
      <c r="N146" s="220"/>
      <c r="O146" s="220"/>
    </row>
    <row r="147" spans="7:15" x14ac:dyDescent="0.25">
      <c r="G147" s="220"/>
      <c r="H147" s="220"/>
      <c r="I147" s="220"/>
      <c r="J147" s="220"/>
      <c r="K147" s="220"/>
      <c r="L147" s="220"/>
      <c r="M147" s="220"/>
      <c r="N147" s="220"/>
      <c r="O147" s="220"/>
    </row>
    <row r="148" spans="7:15" x14ac:dyDescent="0.25">
      <c r="G148" s="220"/>
      <c r="H148" s="220"/>
      <c r="I148" s="220"/>
      <c r="J148" s="220"/>
      <c r="K148" s="220"/>
      <c r="L148" s="220"/>
      <c r="M148" s="220"/>
      <c r="N148" s="220"/>
      <c r="O148" s="220"/>
    </row>
    <row r="149" spans="7:15" x14ac:dyDescent="0.25">
      <c r="G149" s="220"/>
      <c r="H149" s="220"/>
      <c r="I149" s="220"/>
      <c r="J149" s="220"/>
      <c r="K149" s="220"/>
      <c r="L149" s="220"/>
      <c r="M149" s="220"/>
      <c r="N149" s="220"/>
      <c r="O149" s="220"/>
    </row>
    <row r="150" spans="7:15" x14ac:dyDescent="0.25">
      <c r="G150" s="220"/>
      <c r="H150" s="220"/>
      <c r="I150" s="220"/>
      <c r="J150" s="220"/>
      <c r="K150" s="220"/>
      <c r="L150" s="220"/>
      <c r="M150" s="220"/>
      <c r="N150" s="220"/>
      <c r="O150" s="220"/>
    </row>
    <row r="151" spans="7:15" x14ac:dyDescent="0.25">
      <c r="G151" s="220"/>
      <c r="H151" s="220"/>
      <c r="I151" s="220"/>
      <c r="J151" s="220"/>
      <c r="K151" s="220"/>
      <c r="L151" s="220"/>
      <c r="M151" s="220"/>
      <c r="N151" s="220"/>
      <c r="O151" s="220"/>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6"/>
  <sheetViews>
    <sheetView topLeftCell="A153" workbookViewId="0">
      <selection activeCell="I171" sqref="I171"/>
    </sheetView>
  </sheetViews>
  <sheetFormatPr defaultRowHeight="12.5" x14ac:dyDescent="0.25"/>
  <cols>
    <col min="1" max="1" width="8" style="48" customWidth="1"/>
    <col min="2" max="2" width="16" style="5" customWidth="1"/>
    <col min="3" max="3" width="13.7265625" customWidth="1"/>
    <col min="4" max="4" width="12.26953125" customWidth="1"/>
    <col min="5" max="5" width="12.453125" customWidth="1"/>
    <col min="6" max="6" width="16" customWidth="1"/>
    <col min="7" max="7" width="11.1796875" customWidth="1"/>
    <col min="8" max="8" width="9.81640625" customWidth="1"/>
    <col min="9" max="9" width="20" customWidth="1"/>
    <col min="10" max="10" width="12" customWidth="1"/>
    <col min="11" max="11" width="11.26953125" style="4" customWidth="1"/>
    <col min="12" max="12" width="10.81640625" customWidth="1"/>
  </cols>
  <sheetData>
    <row r="1" spans="1:16" ht="15.5" x14ac:dyDescent="0.35">
      <c r="A1" s="2" t="s">
        <v>278</v>
      </c>
      <c r="B1"/>
      <c r="H1" s="224"/>
      <c r="I1" s="224"/>
      <c r="J1" s="224"/>
      <c r="K1" s="224"/>
      <c r="L1" s="220"/>
      <c r="M1" s="220"/>
      <c r="N1" s="220"/>
    </row>
    <row r="2" spans="1:16" ht="13" x14ac:dyDescent="0.3">
      <c r="A2"/>
      <c r="B2" s="1" t="s">
        <v>0</v>
      </c>
      <c r="H2" s="224"/>
      <c r="I2" s="224"/>
      <c r="J2" s="224"/>
      <c r="K2" s="224"/>
      <c r="L2" s="224"/>
      <c r="M2" s="224"/>
      <c r="N2" s="224"/>
      <c r="O2" s="4"/>
    </row>
    <row r="3" spans="1:16" ht="15.5" x14ac:dyDescent="0.35">
      <c r="A3"/>
      <c r="B3" s="2" t="s">
        <v>291</v>
      </c>
      <c r="H3" s="224"/>
      <c r="I3" s="224"/>
      <c r="J3" s="224"/>
      <c r="K3" s="224"/>
      <c r="L3" s="224"/>
      <c r="M3" s="224"/>
      <c r="N3" s="224"/>
      <c r="O3" s="4"/>
    </row>
    <row r="4" spans="1:16" x14ac:dyDescent="0.25">
      <c r="F4" t="s">
        <v>1</v>
      </c>
      <c r="H4" s="224"/>
      <c r="I4" s="224"/>
      <c r="J4" s="224"/>
      <c r="K4" s="224"/>
      <c r="L4" s="224"/>
      <c r="M4" s="224"/>
      <c r="N4" s="224"/>
      <c r="O4" s="4"/>
    </row>
    <row r="5" spans="1:16" x14ac:dyDescent="0.25">
      <c r="B5" s="50"/>
      <c r="H5" s="224"/>
      <c r="I5" s="224"/>
      <c r="J5" s="224"/>
      <c r="K5" s="224"/>
      <c r="L5" s="224"/>
      <c r="M5" s="224"/>
      <c r="N5" s="224"/>
      <c r="O5" s="4"/>
    </row>
    <row r="6" spans="1:16" x14ac:dyDescent="0.25">
      <c r="B6" s="51"/>
      <c r="H6" s="224"/>
      <c r="I6" s="224"/>
      <c r="J6" s="224"/>
      <c r="K6" s="224"/>
      <c r="L6" s="224"/>
      <c r="M6" s="224"/>
      <c r="N6" s="224"/>
      <c r="O6" s="4"/>
    </row>
    <row r="7" spans="1:16" x14ac:dyDescent="0.25">
      <c r="B7" s="51"/>
      <c r="H7" s="224"/>
      <c r="I7" s="224"/>
      <c r="J7" s="224"/>
      <c r="K7" s="224"/>
      <c r="L7" s="224"/>
      <c r="M7" s="224"/>
      <c r="N7" s="224"/>
      <c r="O7" s="4"/>
    </row>
    <row r="8" spans="1:16" ht="13" x14ac:dyDescent="0.3">
      <c r="B8" s="51"/>
      <c r="H8" s="227"/>
      <c r="I8" s="237"/>
      <c r="J8" s="237"/>
      <c r="K8" s="237"/>
      <c r="L8" s="237"/>
      <c r="M8" s="237"/>
      <c r="N8" s="237"/>
      <c r="O8" s="3"/>
    </row>
    <row r="9" spans="1:16" ht="13" x14ac:dyDescent="0.3">
      <c r="B9" s="49"/>
      <c r="H9" s="227"/>
      <c r="I9" s="220"/>
      <c r="J9" s="220"/>
      <c r="K9" s="224"/>
      <c r="L9" s="220"/>
      <c r="M9" s="220"/>
      <c r="N9" s="220"/>
    </row>
    <row r="10" spans="1:16" ht="13" x14ac:dyDescent="0.3">
      <c r="H10" s="227"/>
      <c r="I10" s="237"/>
      <c r="J10" s="237"/>
      <c r="K10" s="237"/>
      <c r="L10" s="237"/>
      <c r="M10" s="274"/>
      <c r="N10" s="274"/>
      <c r="O10" s="3"/>
    </row>
    <row r="11" spans="1:16" x14ac:dyDescent="0.25">
      <c r="B11" s="50"/>
      <c r="H11" s="220"/>
      <c r="I11" s="220"/>
      <c r="J11" s="220"/>
      <c r="K11" s="224"/>
      <c r="L11" s="220"/>
      <c r="M11" s="220"/>
      <c r="N11" s="220"/>
    </row>
    <row r="12" spans="1:16" x14ac:dyDescent="0.25">
      <c r="H12" s="220"/>
      <c r="I12" s="220"/>
      <c r="J12" s="220"/>
      <c r="K12" s="224"/>
      <c r="L12" s="220"/>
      <c r="M12" s="220"/>
      <c r="N12" s="220"/>
    </row>
    <row r="13" spans="1:16" ht="13" x14ac:dyDescent="0.3">
      <c r="B13" s="54"/>
      <c r="H13" s="220"/>
      <c r="I13" s="220"/>
      <c r="J13" s="220"/>
      <c r="K13" s="224"/>
      <c r="L13" s="220"/>
      <c r="M13" s="237"/>
      <c r="N13" s="237"/>
      <c r="O13" s="3"/>
      <c r="P13" s="3"/>
    </row>
    <row r="14" spans="1:16" x14ac:dyDescent="0.25">
      <c r="B14" s="54"/>
      <c r="H14" s="220"/>
      <c r="I14" s="220"/>
      <c r="J14" s="220"/>
      <c r="K14" s="224"/>
      <c r="L14" s="220"/>
      <c r="M14" s="220"/>
      <c r="N14" s="220"/>
    </row>
    <row r="15" spans="1:16" ht="13" x14ac:dyDescent="0.3">
      <c r="B15" s="49"/>
      <c r="H15" s="220"/>
      <c r="I15" s="220"/>
      <c r="J15" s="220"/>
      <c r="K15" s="224"/>
      <c r="L15" s="220"/>
      <c r="M15" s="237"/>
      <c r="N15" s="274"/>
      <c r="O15" s="1"/>
      <c r="P15" s="3"/>
    </row>
    <row r="16" spans="1:16" x14ac:dyDescent="0.25">
      <c r="H16" s="220"/>
      <c r="I16" s="220"/>
      <c r="J16" s="220"/>
      <c r="K16" s="224"/>
      <c r="L16" s="220"/>
      <c r="M16" s="220"/>
      <c r="N16" s="220"/>
    </row>
    <row r="17" spans="1:14" x14ac:dyDescent="0.25">
      <c r="H17" s="220"/>
      <c r="I17" s="220"/>
      <c r="J17" s="220"/>
      <c r="K17" s="224"/>
      <c r="L17" s="220"/>
      <c r="M17" s="220"/>
      <c r="N17" s="220"/>
    </row>
    <row r="18" spans="1:14" x14ac:dyDescent="0.25">
      <c r="H18" s="220"/>
      <c r="I18" s="220"/>
      <c r="J18" s="220"/>
      <c r="K18" s="224"/>
      <c r="L18" s="220"/>
      <c r="M18" s="220"/>
      <c r="N18" s="220"/>
    </row>
    <row r="19" spans="1:14" x14ac:dyDescent="0.25">
      <c r="H19" s="220"/>
      <c r="I19" s="220"/>
      <c r="J19" s="220"/>
      <c r="K19" s="224"/>
      <c r="L19" s="220"/>
      <c r="M19" s="220"/>
      <c r="N19" s="220"/>
    </row>
    <row r="20" spans="1:14" x14ac:dyDescent="0.25">
      <c r="H20" s="220"/>
      <c r="I20" s="220"/>
      <c r="J20" s="220"/>
      <c r="K20" s="224"/>
      <c r="L20" s="220"/>
      <c r="M20" s="220"/>
      <c r="N20" s="220"/>
    </row>
    <row r="21" spans="1:14" x14ac:dyDescent="0.25">
      <c r="H21" s="220"/>
      <c r="I21" s="220"/>
      <c r="J21" s="220"/>
      <c r="K21" s="224"/>
      <c r="L21" s="220"/>
      <c r="M21" s="220"/>
      <c r="N21" s="220"/>
    </row>
    <row r="22" spans="1:14" x14ac:dyDescent="0.25">
      <c r="H22" s="220"/>
      <c r="I22" s="220"/>
      <c r="J22" s="220"/>
      <c r="K22" s="224"/>
      <c r="L22" s="220"/>
      <c r="M22" s="220"/>
      <c r="N22" s="220"/>
    </row>
    <row r="23" spans="1:14" x14ac:dyDescent="0.25">
      <c r="H23" s="220"/>
      <c r="I23" s="220"/>
      <c r="J23" s="220"/>
      <c r="K23" s="224"/>
      <c r="L23" s="220"/>
      <c r="M23" s="220"/>
      <c r="N23" s="220"/>
    </row>
    <row r="24" spans="1:14" x14ac:dyDescent="0.25">
      <c r="H24" s="220"/>
      <c r="I24" s="220"/>
      <c r="J24" s="220"/>
      <c r="K24" s="224"/>
      <c r="L24" s="220"/>
      <c r="M24" s="220"/>
      <c r="N24" s="220"/>
    </row>
    <row r="25" spans="1:14" ht="13.5" thickBot="1" x14ac:dyDescent="0.35">
      <c r="A25"/>
      <c r="B25" s="1" t="s">
        <v>108</v>
      </c>
      <c r="E25" s="4"/>
      <c r="H25" s="220"/>
      <c r="I25" s="220"/>
      <c r="J25" s="220"/>
      <c r="K25" s="224"/>
      <c r="L25" s="220"/>
      <c r="M25" s="220"/>
      <c r="N25" s="220"/>
    </row>
    <row r="26" spans="1:14" ht="13" x14ac:dyDescent="0.3">
      <c r="A26"/>
      <c r="C26" s="65" t="s">
        <v>36</v>
      </c>
      <c r="D26" s="65" t="s">
        <v>36</v>
      </c>
      <c r="E26" s="26"/>
      <c r="I26" s="65" t="s">
        <v>36</v>
      </c>
      <c r="J26" s="65" t="s">
        <v>36</v>
      </c>
      <c r="K26" s="26"/>
    </row>
    <row r="27" spans="1:14" ht="13" x14ac:dyDescent="0.3">
      <c r="A27"/>
      <c r="C27" s="186" t="s">
        <v>105</v>
      </c>
      <c r="D27" s="186" t="s">
        <v>101</v>
      </c>
      <c r="E27" s="186" t="s">
        <v>97</v>
      </c>
      <c r="F27" s="3"/>
      <c r="I27" s="186" t="s">
        <v>105</v>
      </c>
      <c r="J27" s="186" t="s">
        <v>101</v>
      </c>
      <c r="K27" s="186" t="s">
        <v>97</v>
      </c>
    </row>
    <row r="28" spans="1:14" ht="13.5" thickBot="1" x14ac:dyDescent="0.35">
      <c r="A28"/>
      <c r="C28" s="62" t="s">
        <v>21</v>
      </c>
      <c r="D28" s="62" t="s">
        <v>88</v>
      </c>
      <c r="E28" s="62" t="s">
        <v>103</v>
      </c>
      <c r="F28" s="18"/>
      <c r="G28" s="18"/>
      <c r="H28" s="23"/>
      <c r="I28" s="62" t="s">
        <v>21</v>
      </c>
      <c r="J28" s="62" t="s">
        <v>88</v>
      </c>
      <c r="K28" s="62" t="s">
        <v>103</v>
      </c>
    </row>
    <row r="29" spans="1:14" x14ac:dyDescent="0.25">
      <c r="A29"/>
      <c r="C29" s="213">
        <v>10</v>
      </c>
      <c r="D29" s="213">
        <v>750</v>
      </c>
      <c r="E29" s="213">
        <f>C29*D29</f>
        <v>7500</v>
      </c>
      <c r="F29" s="177"/>
      <c r="G29" s="177"/>
      <c r="H29" s="23"/>
      <c r="I29" s="192">
        <v>10</v>
      </c>
      <c r="J29" s="192">
        <v>750</v>
      </c>
      <c r="K29" s="131">
        <f>I29*J29</f>
        <v>7500</v>
      </c>
    </row>
    <row r="30" spans="1:14" x14ac:dyDescent="0.25">
      <c r="A30"/>
      <c r="C30" s="214">
        <v>20</v>
      </c>
      <c r="D30" s="214">
        <v>2005</v>
      </c>
      <c r="E30" s="215">
        <f>C30*D30</f>
        <v>40100</v>
      </c>
      <c r="F30" s="177"/>
      <c r="G30" s="177"/>
      <c r="H30" s="23"/>
      <c r="I30" s="187">
        <v>20</v>
      </c>
      <c r="J30" s="187">
        <v>2005</v>
      </c>
      <c r="K30" s="137">
        <f>I30*J30</f>
        <v>40100</v>
      </c>
    </row>
    <row r="31" spans="1:14" x14ac:dyDescent="0.25">
      <c r="A31"/>
      <c r="C31" s="214">
        <v>30</v>
      </c>
      <c r="D31" s="214">
        <v>1950</v>
      </c>
      <c r="E31" s="215">
        <f>C31*D31</f>
        <v>58500</v>
      </c>
      <c r="F31" s="177"/>
      <c r="G31" s="177"/>
      <c r="H31" s="23"/>
      <c r="I31" s="187">
        <v>30</v>
      </c>
      <c r="J31" s="187">
        <v>1950</v>
      </c>
      <c r="K31" s="137">
        <f>I31*J31</f>
        <v>58500</v>
      </c>
    </row>
    <row r="32" spans="1:14" x14ac:dyDescent="0.25">
      <c r="A32"/>
      <c r="C32" s="214">
        <v>40</v>
      </c>
      <c r="D32" s="214">
        <v>195</v>
      </c>
      <c r="E32" s="215">
        <f>C32*D32</f>
        <v>7800</v>
      </c>
      <c r="F32" s="177"/>
      <c r="G32" s="177"/>
      <c r="H32" s="23"/>
      <c r="I32" s="187">
        <v>40</v>
      </c>
      <c r="J32" s="187">
        <v>195</v>
      </c>
      <c r="K32" s="137">
        <f>I32*J32</f>
        <v>7800</v>
      </c>
    </row>
    <row r="33" spans="1:11" ht="13" thickBot="1" x14ac:dyDescent="0.3">
      <c r="A33"/>
      <c r="C33" s="216">
        <v>50</v>
      </c>
      <c r="D33" s="216">
        <v>100</v>
      </c>
      <c r="E33" s="217">
        <f>C33*D33</f>
        <v>5000</v>
      </c>
      <c r="F33" s="177"/>
      <c r="G33" s="177"/>
      <c r="H33" s="23"/>
      <c r="I33" s="152">
        <v>50</v>
      </c>
      <c r="J33" s="152">
        <v>100</v>
      </c>
      <c r="K33" s="162">
        <f>I33*J33</f>
        <v>5000</v>
      </c>
    </row>
    <row r="34" spans="1:11" ht="13" x14ac:dyDescent="0.3">
      <c r="A34"/>
      <c r="C34" s="48" t="s">
        <v>106</v>
      </c>
      <c r="D34" s="3">
        <f>SUM(D29:D33)</f>
        <v>5000</v>
      </c>
      <c r="E34" s="3">
        <f>SUM(E29:E33)</f>
        <v>118900</v>
      </c>
      <c r="F34" s="23"/>
      <c r="G34" s="23"/>
      <c r="H34" s="23"/>
      <c r="I34" s="48" t="s">
        <v>106</v>
      </c>
      <c r="J34" s="3">
        <f>SUM(J29:J33)</f>
        <v>5000</v>
      </c>
      <c r="K34" s="3">
        <f>SUM(K29:K33)</f>
        <v>118900</v>
      </c>
    </row>
    <row r="35" spans="1:11" x14ac:dyDescent="0.25">
      <c r="A35"/>
      <c r="E35" s="4"/>
      <c r="F35" s="23"/>
      <c r="G35" s="23"/>
      <c r="H35" s="23"/>
    </row>
    <row r="36" spans="1:11" ht="13" x14ac:dyDescent="0.3">
      <c r="A36"/>
      <c r="D36" s="55" t="s">
        <v>97</v>
      </c>
      <c r="E36" s="4"/>
      <c r="F36" s="23"/>
      <c r="G36" s="23"/>
      <c r="H36" s="23"/>
      <c r="J36" s="55" t="s">
        <v>97</v>
      </c>
    </row>
    <row r="37" spans="1:11" ht="13" x14ac:dyDescent="0.3">
      <c r="A37"/>
      <c r="C37" s="58" t="s">
        <v>104</v>
      </c>
      <c r="D37" s="3">
        <f>D34</f>
        <v>5000</v>
      </c>
      <c r="E37" s="4"/>
      <c r="F37" s="18"/>
      <c r="G37" s="18"/>
      <c r="H37" s="18"/>
      <c r="I37" s="58" t="s">
        <v>104</v>
      </c>
      <c r="J37" s="3">
        <f>J34</f>
        <v>5000</v>
      </c>
    </row>
    <row r="38" spans="1:11" ht="13" x14ac:dyDescent="0.3">
      <c r="A38"/>
      <c r="C38" s="58" t="s">
        <v>293</v>
      </c>
      <c r="D38" s="4" t="s">
        <v>102</v>
      </c>
      <c r="E38" s="4"/>
      <c r="F38" s="177"/>
      <c r="G38" s="177"/>
      <c r="H38" s="177"/>
      <c r="I38" s="58" t="s">
        <v>293</v>
      </c>
      <c r="J38" s="4" t="s">
        <v>102</v>
      </c>
    </row>
    <row r="39" spans="1:11" ht="13" x14ac:dyDescent="0.3">
      <c r="A39"/>
      <c r="C39" s="69" t="s">
        <v>53</v>
      </c>
      <c r="D39" s="75">
        <f>E34/ D34</f>
        <v>23.78</v>
      </c>
      <c r="E39" s="4"/>
      <c r="F39" s="20"/>
      <c r="G39" s="20"/>
      <c r="H39" s="177"/>
      <c r="I39" s="69" t="s">
        <v>53</v>
      </c>
      <c r="J39" s="75">
        <f>K34/ J34</f>
        <v>23.78</v>
      </c>
    </row>
    <row r="40" spans="1:11" x14ac:dyDescent="0.25">
      <c r="A40"/>
      <c r="D40" s="48"/>
      <c r="F40" s="20"/>
      <c r="G40" s="20"/>
      <c r="H40" s="177"/>
      <c r="J40" s="48"/>
      <c r="K40"/>
    </row>
    <row r="41" spans="1:11" ht="13" x14ac:dyDescent="0.3">
      <c r="A41"/>
      <c r="C41" s="1" t="s">
        <v>107</v>
      </c>
      <c r="F41" s="20"/>
      <c r="G41" s="20"/>
      <c r="H41" s="177"/>
      <c r="I41" s="1" t="s">
        <v>107</v>
      </c>
      <c r="K41"/>
    </row>
    <row r="42" spans="1:11" x14ac:dyDescent="0.25">
      <c r="A42"/>
      <c r="D42" t="s">
        <v>109</v>
      </c>
      <c r="F42" s="20"/>
      <c r="G42" s="20"/>
      <c r="H42" s="177"/>
      <c r="J42" t="s">
        <v>109</v>
      </c>
      <c r="K42"/>
    </row>
    <row r="43" spans="1:11" ht="13" x14ac:dyDescent="0.3">
      <c r="A43"/>
      <c r="D43" t="s">
        <v>110</v>
      </c>
      <c r="F43" s="102"/>
      <c r="G43" s="18"/>
      <c r="H43" s="18"/>
      <c r="J43" t="s">
        <v>110</v>
      </c>
      <c r="K43"/>
    </row>
    <row r="44" spans="1:11" ht="13" x14ac:dyDescent="0.3">
      <c r="A44"/>
      <c r="D44" s="55" t="s">
        <v>97</v>
      </c>
      <c r="J44" s="55" t="s">
        <v>97</v>
      </c>
      <c r="K44"/>
    </row>
    <row r="45" spans="1:11" ht="13" x14ac:dyDescent="0.3">
      <c r="A45"/>
      <c r="C45" s="58" t="s">
        <v>111</v>
      </c>
      <c r="D45" s="4" t="s">
        <v>113</v>
      </c>
      <c r="I45" s="58" t="s">
        <v>111</v>
      </c>
      <c r="J45" s="4" t="s">
        <v>113</v>
      </c>
      <c r="K45"/>
    </row>
    <row r="46" spans="1:11" ht="13" x14ac:dyDescent="0.3">
      <c r="A46"/>
      <c r="C46" s="69" t="s">
        <v>53</v>
      </c>
      <c r="D46" s="3">
        <f>D34/2</f>
        <v>2500</v>
      </c>
      <c r="I46" s="69" t="s">
        <v>53</v>
      </c>
      <c r="J46" s="3">
        <f>J34/2</f>
        <v>2500</v>
      </c>
      <c r="K46"/>
    </row>
    <row r="47" spans="1:11" ht="13.5" thickBot="1" x14ac:dyDescent="0.35">
      <c r="A47"/>
      <c r="C47" s="1"/>
      <c r="D47" s="55" t="s">
        <v>36</v>
      </c>
      <c r="I47" s="1"/>
      <c r="J47" s="55" t="s">
        <v>36</v>
      </c>
      <c r="K47"/>
    </row>
    <row r="48" spans="1:11" ht="13.5" thickBot="1" x14ac:dyDescent="0.35">
      <c r="A48"/>
      <c r="C48" s="58" t="s">
        <v>112</v>
      </c>
      <c r="D48" s="218">
        <v>19.5</v>
      </c>
      <c r="I48" s="58" t="s">
        <v>112</v>
      </c>
      <c r="J48" s="193">
        <v>19.5</v>
      </c>
      <c r="K48"/>
    </row>
    <row r="49" spans="1:14" x14ac:dyDescent="0.25">
      <c r="A49"/>
      <c r="B49"/>
      <c r="E49" s="4"/>
      <c r="H49" s="220"/>
      <c r="I49" s="220"/>
      <c r="J49" s="220"/>
      <c r="K49" s="224"/>
      <c r="L49" s="220"/>
      <c r="M49" s="220"/>
      <c r="N49" s="220"/>
    </row>
    <row r="50" spans="1:14" x14ac:dyDescent="0.25">
      <c r="A50"/>
      <c r="E50" s="4"/>
      <c r="H50" s="220"/>
      <c r="I50" s="220"/>
      <c r="J50" s="220"/>
      <c r="K50" s="224"/>
      <c r="L50" s="220"/>
      <c r="M50" s="220"/>
      <c r="N50" s="220"/>
    </row>
    <row r="51" spans="1:14" x14ac:dyDescent="0.25">
      <c r="A51"/>
      <c r="E51" s="4"/>
      <c r="H51" s="220"/>
      <c r="I51" s="220"/>
      <c r="J51" s="220"/>
      <c r="K51" s="224"/>
      <c r="L51" s="220"/>
      <c r="M51" s="220"/>
      <c r="N51" s="220"/>
    </row>
    <row r="52" spans="1:14" ht="13" x14ac:dyDescent="0.3">
      <c r="H52" s="220"/>
      <c r="I52" s="241"/>
      <c r="J52" s="241"/>
      <c r="K52" s="224"/>
      <c r="L52" s="220"/>
      <c r="M52" s="220"/>
      <c r="N52" s="220"/>
    </row>
    <row r="53" spans="1:14" ht="13" x14ac:dyDescent="0.3">
      <c r="A53"/>
      <c r="E53" s="4"/>
      <c r="H53" s="220"/>
      <c r="I53" s="242"/>
      <c r="J53" s="242"/>
      <c r="K53" s="224"/>
      <c r="L53" s="220"/>
      <c r="M53" s="220"/>
      <c r="N53" s="220"/>
    </row>
    <row r="54" spans="1:14" ht="13.5" thickBot="1" x14ac:dyDescent="0.35">
      <c r="A54"/>
      <c r="B54" s="1" t="s">
        <v>114</v>
      </c>
      <c r="D54" s="55" t="s">
        <v>36</v>
      </c>
      <c r="E54" s="4"/>
      <c r="H54" s="220"/>
      <c r="I54" s="202"/>
      <c r="J54" s="202"/>
      <c r="K54" s="224"/>
      <c r="L54" s="220"/>
      <c r="M54" s="220"/>
      <c r="N54" s="220"/>
    </row>
    <row r="55" spans="1:14" ht="13" x14ac:dyDescent="0.3">
      <c r="A55"/>
      <c r="B55"/>
      <c r="C55" s="58" t="s">
        <v>115</v>
      </c>
      <c r="D55" s="142">
        <v>49.5</v>
      </c>
      <c r="E55" s="4"/>
      <c r="H55" s="220"/>
      <c r="I55" s="202"/>
      <c r="J55" s="202"/>
      <c r="K55" s="224"/>
      <c r="L55" s="220"/>
      <c r="M55" s="220"/>
      <c r="N55" s="220"/>
    </row>
    <row r="56" spans="1:14" ht="13.5" thickBot="1" x14ac:dyDescent="0.35">
      <c r="A56"/>
      <c r="B56"/>
      <c r="C56" s="58" t="s">
        <v>116</v>
      </c>
      <c r="D56" s="152">
        <v>9.5</v>
      </c>
      <c r="E56" s="4"/>
      <c r="H56" s="220"/>
      <c r="I56" s="202"/>
      <c r="J56" s="202"/>
      <c r="K56" s="224"/>
      <c r="L56" s="220"/>
      <c r="M56" s="220"/>
      <c r="N56" s="220"/>
    </row>
    <row r="57" spans="1:14" ht="13" x14ac:dyDescent="0.3">
      <c r="A57"/>
      <c r="B57"/>
      <c r="C57" s="58"/>
      <c r="D57" s="55" t="s">
        <v>97</v>
      </c>
      <c r="E57" s="4"/>
      <c r="H57" s="220"/>
      <c r="I57" s="202"/>
      <c r="J57" s="202"/>
      <c r="K57" s="224"/>
      <c r="L57" s="220"/>
      <c r="M57" s="220"/>
      <c r="N57" s="220"/>
    </row>
    <row r="58" spans="1:14" ht="13" x14ac:dyDescent="0.3">
      <c r="A58"/>
      <c r="B58"/>
      <c r="C58" s="58" t="s">
        <v>117</v>
      </c>
      <c r="D58" s="4" t="s">
        <v>118</v>
      </c>
      <c r="E58" s="4"/>
      <c r="H58" s="220"/>
      <c r="I58" s="202"/>
      <c r="J58" s="202"/>
      <c r="K58" s="224"/>
      <c r="L58" s="220"/>
      <c r="M58" s="220"/>
      <c r="N58" s="220"/>
    </row>
    <row r="59" spans="1:14" ht="13" x14ac:dyDescent="0.3">
      <c r="A59"/>
      <c r="B59"/>
      <c r="C59" s="69" t="s">
        <v>53</v>
      </c>
      <c r="D59" s="3">
        <f>D55-D56</f>
        <v>40</v>
      </c>
      <c r="H59" s="220"/>
      <c r="I59" s="220"/>
      <c r="J59" s="220"/>
      <c r="K59" s="224"/>
      <c r="L59" s="220"/>
      <c r="M59" s="220"/>
      <c r="N59" s="220"/>
    </row>
    <row r="60" spans="1:14" ht="13" x14ac:dyDescent="0.3">
      <c r="A60"/>
      <c r="B60" s="1" t="s">
        <v>119</v>
      </c>
      <c r="H60" s="220"/>
      <c r="I60" s="220"/>
      <c r="J60" s="220"/>
      <c r="K60" s="224"/>
      <c r="L60" s="220"/>
      <c r="M60" s="220"/>
      <c r="N60" s="220"/>
    </row>
    <row r="61" spans="1:14" x14ac:dyDescent="0.25">
      <c r="A61"/>
      <c r="C61" s="48"/>
      <c r="D61" s="4"/>
      <c r="E61" s="4"/>
      <c r="H61" s="220"/>
      <c r="I61" s="220"/>
      <c r="J61" s="220"/>
      <c r="K61" s="224"/>
      <c r="L61" s="220"/>
      <c r="M61" s="220"/>
      <c r="N61" s="220"/>
    </row>
    <row r="62" spans="1:14" x14ac:dyDescent="0.25">
      <c r="A62"/>
      <c r="B62"/>
      <c r="E62" s="4"/>
      <c r="H62" s="220"/>
      <c r="I62" s="220"/>
      <c r="J62" s="220"/>
      <c r="K62" s="224"/>
      <c r="L62" s="220"/>
      <c r="M62" s="220"/>
      <c r="N62" s="220"/>
    </row>
    <row r="63" spans="1:14" x14ac:dyDescent="0.25">
      <c r="A63"/>
      <c r="B63"/>
      <c r="E63" s="4"/>
      <c r="H63" s="220"/>
      <c r="I63" s="220"/>
      <c r="J63" s="220"/>
      <c r="K63" s="224"/>
      <c r="L63" s="220"/>
      <c r="M63" s="220"/>
      <c r="N63" s="220"/>
    </row>
    <row r="64" spans="1:14" x14ac:dyDescent="0.25">
      <c r="A64"/>
      <c r="B64"/>
      <c r="C64" s="5"/>
      <c r="E64" s="4"/>
      <c r="H64" s="220"/>
      <c r="I64" s="220"/>
      <c r="J64" s="220"/>
      <c r="K64" s="224"/>
      <c r="L64" s="220"/>
      <c r="M64" s="220"/>
      <c r="N64" s="220"/>
    </row>
    <row r="65" spans="1:14" x14ac:dyDescent="0.25">
      <c r="A65"/>
      <c r="B65"/>
      <c r="E65" s="4"/>
      <c r="H65" s="220"/>
      <c r="I65" s="220"/>
      <c r="J65" s="220"/>
      <c r="K65" s="224"/>
      <c r="L65" s="220"/>
      <c r="M65" s="220"/>
      <c r="N65" s="220"/>
    </row>
    <row r="66" spans="1:14" x14ac:dyDescent="0.25">
      <c r="A66"/>
      <c r="B66"/>
      <c r="H66" s="220"/>
      <c r="I66" s="220"/>
      <c r="J66" s="220"/>
      <c r="K66" s="224"/>
      <c r="L66" s="220"/>
      <c r="M66" s="220"/>
      <c r="N66" s="220"/>
    </row>
    <row r="67" spans="1:14" ht="13" x14ac:dyDescent="0.3">
      <c r="A67"/>
      <c r="B67"/>
      <c r="C67" s="58" t="s">
        <v>121</v>
      </c>
      <c r="D67" s="52" t="s">
        <v>120</v>
      </c>
      <c r="E67" s="4"/>
      <c r="H67" s="220"/>
      <c r="I67" s="220"/>
      <c r="J67" s="220"/>
      <c r="K67" s="224"/>
      <c r="L67" s="220"/>
      <c r="M67" s="220"/>
      <c r="N67" s="220"/>
    </row>
    <row r="68" spans="1:14" ht="13" x14ac:dyDescent="0.3">
      <c r="A68"/>
      <c r="B68"/>
      <c r="C68" s="55" t="s">
        <v>36</v>
      </c>
      <c r="D68" s="55" t="s">
        <v>36</v>
      </c>
      <c r="E68" s="4"/>
      <c r="I68" s="55" t="s">
        <v>36</v>
      </c>
      <c r="J68" s="55" t="s">
        <v>36</v>
      </c>
    </row>
    <row r="69" spans="1:14" ht="13" x14ac:dyDescent="0.3">
      <c r="A69"/>
      <c r="B69"/>
      <c r="C69" s="55" t="s">
        <v>105</v>
      </c>
      <c r="D69" s="55" t="s">
        <v>101</v>
      </c>
      <c r="E69" s="55" t="s">
        <v>97</v>
      </c>
      <c r="F69" s="55" t="s">
        <v>97</v>
      </c>
      <c r="I69" s="55" t="s">
        <v>105</v>
      </c>
      <c r="J69" s="55" t="s">
        <v>101</v>
      </c>
      <c r="K69" s="55" t="s">
        <v>97</v>
      </c>
      <c r="L69" s="55" t="s">
        <v>97</v>
      </c>
    </row>
    <row r="70" spans="1:14" ht="13.5" thickBot="1" x14ac:dyDescent="0.35">
      <c r="A70"/>
      <c r="B70" s="18"/>
      <c r="C70" s="136" t="s">
        <v>21</v>
      </c>
      <c r="D70" s="136" t="s">
        <v>88</v>
      </c>
      <c r="E70" s="136" t="s">
        <v>103</v>
      </c>
      <c r="F70" s="136" t="s">
        <v>122</v>
      </c>
      <c r="I70" s="136" t="s">
        <v>21</v>
      </c>
      <c r="J70" s="136" t="s">
        <v>88</v>
      </c>
      <c r="K70" s="136" t="s">
        <v>103</v>
      </c>
      <c r="L70" s="136" t="s">
        <v>122</v>
      </c>
    </row>
    <row r="71" spans="1:14" x14ac:dyDescent="0.25">
      <c r="A71"/>
      <c r="B71" s="20"/>
      <c r="C71" s="213">
        <v>10</v>
      </c>
      <c r="D71" s="213">
        <v>750</v>
      </c>
      <c r="E71" s="133">
        <f>C71*D71</f>
        <v>7500</v>
      </c>
      <c r="F71" s="138">
        <f>C71^2*D71</f>
        <v>75000</v>
      </c>
      <c r="I71" s="192">
        <v>10</v>
      </c>
      <c r="J71" s="192">
        <v>750</v>
      </c>
      <c r="K71" s="133">
        <f>I71*J71</f>
        <v>7500</v>
      </c>
      <c r="L71" s="138">
        <f>I71^2*J71</f>
        <v>75000</v>
      </c>
    </row>
    <row r="72" spans="1:14" x14ac:dyDescent="0.25">
      <c r="A72"/>
      <c r="B72" s="20"/>
      <c r="C72" s="214">
        <v>20</v>
      </c>
      <c r="D72" s="214">
        <v>2005</v>
      </c>
      <c r="E72" s="133">
        <f>C72*D72</f>
        <v>40100</v>
      </c>
      <c r="F72" s="139">
        <f>C72^2*D72</f>
        <v>802000</v>
      </c>
      <c r="I72" s="187">
        <v>20</v>
      </c>
      <c r="J72" s="187">
        <v>2005</v>
      </c>
      <c r="K72" s="133">
        <f>I72*J72</f>
        <v>40100</v>
      </c>
      <c r="L72" s="139">
        <f>I72^2*J72</f>
        <v>802000</v>
      </c>
    </row>
    <row r="73" spans="1:14" x14ac:dyDescent="0.25">
      <c r="A73"/>
      <c r="B73" s="20"/>
      <c r="C73" s="214">
        <v>30</v>
      </c>
      <c r="D73" s="214">
        <v>1950</v>
      </c>
      <c r="E73" s="133">
        <f>C73*D73</f>
        <v>58500</v>
      </c>
      <c r="F73" s="139">
        <f>C73^2*D73</f>
        <v>1755000</v>
      </c>
      <c r="I73" s="187">
        <v>30</v>
      </c>
      <c r="J73" s="187">
        <v>1950</v>
      </c>
      <c r="K73" s="133">
        <f>I73*J73</f>
        <v>58500</v>
      </c>
      <c r="L73" s="139">
        <f>I73^2*J73</f>
        <v>1755000</v>
      </c>
    </row>
    <row r="74" spans="1:14" x14ac:dyDescent="0.25">
      <c r="A74"/>
      <c r="B74" s="20"/>
      <c r="C74" s="214">
        <v>40</v>
      </c>
      <c r="D74" s="214">
        <v>195</v>
      </c>
      <c r="E74" s="133">
        <f>C74*D74</f>
        <v>7800</v>
      </c>
      <c r="F74" s="139">
        <f>C74^2*D74</f>
        <v>312000</v>
      </c>
      <c r="I74" s="187">
        <v>40</v>
      </c>
      <c r="J74" s="187">
        <v>195</v>
      </c>
      <c r="K74" s="133">
        <f>I74*J74</f>
        <v>7800</v>
      </c>
      <c r="L74" s="139">
        <f>I74^2*J74</f>
        <v>312000</v>
      </c>
    </row>
    <row r="75" spans="1:14" ht="13" thickBot="1" x14ac:dyDescent="0.3">
      <c r="A75"/>
      <c r="B75" s="20"/>
      <c r="C75" s="216">
        <v>50</v>
      </c>
      <c r="D75" s="216">
        <v>100</v>
      </c>
      <c r="E75" s="135">
        <f>C75*D75</f>
        <v>5000</v>
      </c>
      <c r="F75" s="140">
        <f>C75^2*D75</f>
        <v>250000</v>
      </c>
      <c r="I75" s="152">
        <v>50</v>
      </c>
      <c r="J75" s="152">
        <v>100</v>
      </c>
      <c r="K75" s="135">
        <f>I75*J75</f>
        <v>5000</v>
      </c>
      <c r="L75" s="140">
        <f>I75^2*J75</f>
        <v>250000</v>
      </c>
    </row>
    <row r="76" spans="1:14" ht="13" x14ac:dyDescent="0.3">
      <c r="A76"/>
      <c r="B76"/>
      <c r="C76" s="48" t="s">
        <v>123</v>
      </c>
      <c r="D76" s="3">
        <f>SUM(D71:D75)</f>
        <v>5000</v>
      </c>
      <c r="E76" s="134">
        <f>SUM(E71:E75)</f>
        <v>118900</v>
      </c>
      <c r="F76" s="134">
        <f>SUM(F71:F75)</f>
        <v>3194000</v>
      </c>
      <c r="I76" s="48" t="s">
        <v>123</v>
      </c>
      <c r="J76" s="3">
        <f>SUM(J71:J75)</f>
        <v>5000</v>
      </c>
      <c r="K76" s="134">
        <f>SUM(K71:K75)</f>
        <v>118900</v>
      </c>
      <c r="L76" s="134">
        <f>SUM(L71:L75)</f>
        <v>3194000</v>
      </c>
    </row>
    <row r="77" spans="1:14" x14ac:dyDescent="0.25">
      <c r="A77"/>
    </row>
    <row r="78" spans="1:14" ht="13" x14ac:dyDescent="0.3">
      <c r="A78"/>
      <c r="B78"/>
      <c r="D78" s="55" t="s">
        <v>97</v>
      </c>
      <c r="E78" s="4"/>
      <c r="J78" s="55" t="s">
        <v>97</v>
      </c>
    </row>
    <row r="79" spans="1:14" ht="13" x14ac:dyDescent="0.3">
      <c r="A79"/>
      <c r="B79"/>
      <c r="C79" s="58" t="s">
        <v>121</v>
      </c>
      <c r="D79" s="52" t="s">
        <v>120</v>
      </c>
      <c r="E79" s="4"/>
      <c r="I79" s="58" t="s">
        <v>121</v>
      </c>
      <c r="J79" s="52" t="s">
        <v>120</v>
      </c>
    </row>
    <row r="80" spans="1:14" ht="13" x14ac:dyDescent="0.3">
      <c r="A80"/>
      <c r="B80"/>
      <c r="C80" s="58" t="s">
        <v>292</v>
      </c>
      <c r="D80" s="75">
        <f>(F76 - E76^2/D76 ) / (D76 - 1)</f>
        <v>73.326265253050607</v>
      </c>
      <c r="E80" s="4"/>
      <c r="I80" s="58" t="s">
        <v>292</v>
      </c>
      <c r="J80" s="75">
        <f>(L76 - K76^2/J76 ) / (J76 - 1)</f>
        <v>73.326265253050607</v>
      </c>
    </row>
    <row r="81" spans="2:14" ht="13" x14ac:dyDescent="0.3">
      <c r="B81" s="1"/>
      <c r="C81" s="58" t="s">
        <v>309</v>
      </c>
      <c r="D81" s="3" t="s">
        <v>125</v>
      </c>
      <c r="E81" s="4"/>
      <c r="I81" s="58" t="s">
        <v>124</v>
      </c>
      <c r="J81" s="3" t="s">
        <v>125</v>
      </c>
    </row>
    <row r="82" spans="2:14" ht="13" x14ac:dyDescent="0.3">
      <c r="B82"/>
      <c r="C82" s="58" t="s">
        <v>34</v>
      </c>
      <c r="D82" s="75">
        <f>D80^0.5</f>
        <v>8.5630756888544788</v>
      </c>
      <c r="E82" s="4"/>
      <c r="I82" s="58" t="s">
        <v>34</v>
      </c>
      <c r="J82" s="75">
        <f>J80^0.5</f>
        <v>8.5630756888544788</v>
      </c>
    </row>
    <row r="83" spans="2:14" x14ac:dyDescent="0.25">
      <c r="H83" s="220"/>
      <c r="I83" s="220"/>
      <c r="J83" s="220"/>
      <c r="K83" s="224"/>
      <c r="L83" s="220"/>
      <c r="M83" s="220"/>
      <c r="N83" s="220"/>
    </row>
    <row r="84" spans="2:14" x14ac:dyDescent="0.25">
      <c r="H84" s="220"/>
      <c r="I84" s="220"/>
      <c r="J84" s="220"/>
      <c r="K84" s="224"/>
      <c r="L84" s="220"/>
      <c r="M84" s="220"/>
      <c r="N84" s="220"/>
    </row>
    <row r="85" spans="2:14" x14ac:dyDescent="0.25">
      <c r="H85" s="220"/>
      <c r="I85" s="220"/>
      <c r="J85" s="220"/>
      <c r="K85" s="224"/>
      <c r="L85" s="220"/>
      <c r="M85" s="220"/>
      <c r="N85" s="220"/>
    </row>
    <row r="86" spans="2:14" x14ac:dyDescent="0.25">
      <c r="H86" s="220"/>
      <c r="I86" s="220"/>
      <c r="J86" s="220"/>
      <c r="K86" s="224"/>
      <c r="L86" s="220"/>
      <c r="M86" s="220"/>
      <c r="N86" s="220"/>
    </row>
    <row r="87" spans="2:14" x14ac:dyDescent="0.25">
      <c r="H87" s="220"/>
      <c r="I87" s="220"/>
      <c r="J87" s="220"/>
      <c r="K87" s="224"/>
      <c r="L87" s="220"/>
      <c r="M87" s="220"/>
      <c r="N87" s="220"/>
    </row>
    <row r="88" spans="2:14" x14ac:dyDescent="0.25">
      <c r="H88" s="220"/>
      <c r="I88" s="220"/>
      <c r="J88" s="220"/>
      <c r="K88" s="224"/>
      <c r="L88" s="220"/>
      <c r="M88" s="220"/>
      <c r="N88" s="220"/>
    </row>
    <row r="89" spans="2:14" x14ac:dyDescent="0.25">
      <c r="H89" s="220"/>
      <c r="I89" s="220"/>
      <c r="J89" s="220"/>
      <c r="K89" s="224"/>
      <c r="L89" s="220"/>
      <c r="M89" s="220"/>
      <c r="N89" s="220"/>
    </row>
    <row r="90" spans="2:14" x14ac:dyDescent="0.25">
      <c r="H90" s="220"/>
      <c r="I90" s="220"/>
      <c r="J90" s="220"/>
      <c r="K90" s="224"/>
      <c r="L90" s="220"/>
      <c r="M90" s="220"/>
      <c r="N90" s="220"/>
    </row>
    <row r="91" spans="2:14" x14ac:dyDescent="0.25">
      <c r="H91" s="220"/>
      <c r="I91" s="220"/>
      <c r="J91" s="220"/>
      <c r="K91" s="224"/>
      <c r="L91" s="220"/>
      <c r="M91" s="220"/>
      <c r="N91" s="220"/>
    </row>
    <row r="92" spans="2:14" x14ac:dyDescent="0.25">
      <c r="H92" s="220"/>
      <c r="I92" s="220"/>
      <c r="J92" s="220"/>
      <c r="K92" s="224"/>
      <c r="L92" s="220"/>
      <c r="M92" s="220"/>
      <c r="N92" s="220"/>
    </row>
    <row r="93" spans="2:14" x14ac:dyDescent="0.25">
      <c r="H93" s="220"/>
      <c r="I93" s="220"/>
      <c r="J93" s="220"/>
      <c r="K93" s="224"/>
      <c r="L93" s="220"/>
      <c r="M93" s="220"/>
      <c r="N93" s="220"/>
    </row>
    <row r="94" spans="2:14" x14ac:dyDescent="0.25">
      <c r="H94" s="220"/>
      <c r="I94" s="220"/>
      <c r="J94" s="220"/>
      <c r="K94" s="224"/>
      <c r="L94" s="220"/>
      <c r="M94" s="220"/>
      <c r="N94" s="220"/>
    </row>
    <row r="95" spans="2:14" x14ac:dyDescent="0.25">
      <c r="H95" s="220"/>
      <c r="I95" s="220"/>
      <c r="J95" s="220"/>
      <c r="K95" s="224"/>
      <c r="L95" s="220"/>
      <c r="M95" s="220"/>
      <c r="N95" s="220"/>
    </row>
    <row r="96" spans="2:14" x14ac:dyDescent="0.25">
      <c r="H96" s="220"/>
      <c r="I96" s="220"/>
      <c r="J96" s="220"/>
      <c r="K96" s="224"/>
      <c r="L96" s="220"/>
      <c r="M96" s="220"/>
      <c r="N96" s="220"/>
    </row>
    <row r="97" spans="8:14" x14ac:dyDescent="0.25">
      <c r="H97" s="220"/>
      <c r="I97" s="220"/>
      <c r="J97" s="220"/>
      <c r="K97" s="224"/>
      <c r="L97" s="220"/>
      <c r="M97" s="220"/>
      <c r="N97" s="220"/>
    </row>
    <row r="98" spans="8:14" x14ac:dyDescent="0.25">
      <c r="H98" s="220"/>
      <c r="I98" s="220"/>
      <c r="J98" s="220"/>
      <c r="K98" s="224"/>
      <c r="L98" s="220"/>
      <c r="M98" s="220"/>
      <c r="N98" s="220"/>
    </row>
    <row r="99" spans="8:14" x14ac:dyDescent="0.25">
      <c r="H99" s="220"/>
      <c r="I99" s="220"/>
      <c r="J99" s="220"/>
      <c r="K99" s="224"/>
      <c r="L99" s="220"/>
      <c r="M99" s="220"/>
      <c r="N99" s="220"/>
    </row>
    <row r="100" spans="8:14" x14ac:dyDescent="0.25">
      <c r="H100" s="220"/>
      <c r="I100" s="220"/>
      <c r="J100" s="220"/>
      <c r="K100" s="224"/>
      <c r="L100" s="220"/>
      <c r="M100" s="220"/>
      <c r="N100" s="220"/>
    </row>
    <row r="101" spans="8:14" x14ac:dyDescent="0.25">
      <c r="H101" s="220"/>
      <c r="I101" s="220"/>
      <c r="J101" s="220"/>
      <c r="K101" s="224"/>
      <c r="L101" s="220"/>
      <c r="M101" s="220"/>
      <c r="N101" s="220"/>
    </row>
    <row r="102" spans="8:14" x14ac:dyDescent="0.25">
      <c r="H102" s="220"/>
      <c r="I102" s="220"/>
      <c r="J102" s="220"/>
      <c r="K102" s="224"/>
      <c r="L102" s="220"/>
      <c r="M102" s="220"/>
      <c r="N102" s="220"/>
    </row>
    <row r="103" spans="8:14" x14ac:dyDescent="0.25">
      <c r="H103" s="220"/>
      <c r="I103" s="220"/>
      <c r="J103" s="220"/>
      <c r="K103" s="224"/>
      <c r="L103" s="220"/>
      <c r="M103" s="220"/>
      <c r="N103" s="220"/>
    </row>
    <row r="104" spans="8:14" x14ac:dyDescent="0.25">
      <c r="H104" s="220"/>
      <c r="I104" s="220"/>
      <c r="J104" s="220"/>
      <c r="K104" s="224"/>
      <c r="L104" s="220"/>
      <c r="M104" s="220"/>
      <c r="N104" s="220"/>
    </row>
    <row r="105" spans="8:14" x14ac:dyDescent="0.25">
      <c r="H105" s="220"/>
      <c r="I105" s="220"/>
      <c r="J105" s="220"/>
      <c r="K105" s="224"/>
      <c r="L105" s="220"/>
      <c r="M105" s="220"/>
      <c r="N105" s="220"/>
    </row>
    <row r="106" spans="8:14" x14ac:dyDescent="0.25">
      <c r="H106" s="220"/>
      <c r="I106" s="220"/>
      <c r="J106" s="220"/>
      <c r="K106" s="224"/>
      <c r="L106" s="220"/>
      <c r="M106" s="220"/>
      <c r="N106" s="220"/>
    </row>
    <row r="107" spans="8:14" x14ac:dyDescent="0.25">
      <c r="H107" s="220"/>
      <c r="I107" s="220"/>
      <c r="J107" s="220"/>
      <c r="K107" s="224"/>
      <c r="L107" s="220"/>
      <c r="M107" s="220"/>
      <c r="N107" s="220"/>
    </row>
    <row r="108" spans="8:14" x14ac:dyDescent="0.25">
      <c r="H108" s="220"/>
      <c r="I108" s="220"/>
      <c r="J108" s="220"/>
      <c r="K108" s="224"/>
      <c r="L108" s="220"/>
      <c r="M108" s="220"/>
      <c r="N108" s="220"/>
    </row>
    <row r="109" spans="8:14" x14ac:dyDescent="0.25">
      <c r="H109" s="220"/>
      <c r="I109" s="220"/>
      <c r="J109" s="220"/>
      <c r="K109" s="224"/>
      <c r="L109" s="220"/>
      <c r="M109" s="220"/>
      <c r="N109" s="220"/>
    </row>
    <row r="110" spans="8:14" x14ac:dyDescent="0.25">
      <c r="H110" s="220"/>
      <c r="I110" s="220"/>
      <c r="J110" s="220"/>
      <c r="K110" s="224"/>
      <c r="L110" s="220"/>
      <c r="M110" s="220"/>
      <c r="N110" s="220"/>
    </row>
    <row r="111" spans="8:14" x14ac:dyDescent="0.25">
      <c r="H111" s="220"/>
      <c r="I111" s="220"/>
      <c r="J111" s="220"/>
      <c r="K111" s="224"/>
      <c r="L111" s="220"/>
      <c r="M111" s="220"/>
      <c r="N111" s="220"/>
    </row>
    <row r="112" spans="8:14" x14ac:dyDescent="0.25">
      <c r="H112" s="220"/>
      <c r="I112" s="220"/>
      <c r="J112" s="220"/>
      <c r="K112" s="224"/>
      <c r="L112" s="220"/>
      <c r="M112" s="220"/>
      <c r="N112" s="220"/>
    </row>
    <row r="113" spans="2:14" x14ac:dyDescent="0.25">
      <c r="H113" s="220"/>
      <c r="I113" s="220"/>
      <c r="J113" s="220"/>
      <c r="K113" s="224"/>
      <c r="L113" s="220"/>
      <c r="M113" s="220"/>
      <c r="N113" s="220"/>
    </row>
    <row r="114" spans="2:14" x14ac:dyDescent="0.25">
      <c r="H114" s="220"/>
      <c r="I114" s="220"/>
      <c r="J114" s="220"/>
      <c r="K114" s="224"/>
      <c r="L114" s="220"/>
      <c r="M114" s="220"/>
      <c r="N114" s="220"/>
    </row>
    <row r="115" spans="2:14" ht="13.5" thickBot="1" x14ac:dyDescent="0.35">
      <c r="B115" s="48"/>
      <c r="C115" s="55" t="s">
        <v>36</v>
      </c>
      <c r="H115" s="220"/>
      <c r="I115" s="220"/>
      <c r="J115" s="220"/>
      <c r="K115" s="224"/>
      <c r="L115" s="220"/>
      <c r="M115" s="220"/>
      <c r="N115" s="220"/>
    </row>
    <row r="116" spans="2:14" ht="13" x14ac:dyDescent="0.3">
      <c r="B116" s="58" t="s">
        <v>312</v>
      </c>
      <c r="C116" s="194">
        <v>4</v>
      </c>
      <c r="D116" t="s">
        <v>313</v>
      </c>
      <c r="H116" s="220"/>
      <c r="I116" s="220"/>
      <c r="J116" s="220"/>
      <c r="K116" s="224"/>
      <c r="L116" s="220"/>
      <c r="M116" s="220"/>
      <c r="N116" s="220"/>
    </row>
    <row r="117" spans="2:14" ht="13" x14ac:dyDescent="0.3">
      <c r="B117" s="58" t="s">
        <v>294</v>
      </c>
      <c r="C117" s="195">
        <v>0</v>
      </c>
      <c r="D117" t="s">
        <v>38</v>
      </c>
      <c r="H117" s="220"/>
      <c r="I117" s="220"/>
      <c r="J117" s="220"/>
      <c r="K117" s="224"/>
      <c r="L117" s="220"/>
      <c r="M117" s="220"/>
      <c r="N117" s="220"/>
    </row>
    <row r="118" spans="2:14" ht="13.5" thickBot="1" x14ac:dyDescent="0.35">
      <c r="B118" s="58" t="s">
        <v>34</v>
      </c>
      <c r="C118" s="196">
        <v>1</v>
      </c>
      <c r="D118" t="s">
        <v>39</v>
      </c>
      <c r="H118" s="220"/>
      <c r="I118" s="220"/>
      <c r="J118" s="220"/>
      <c r="K118" s="224"/>
      <c r="L118" s="220"/>
      <c r="M118" s="220"/>
      <c r="N118" s="220"/>
    </row>
    <row r="119" spans="2:14" ht="13" x14ac:dyDescent="0.3">
      <c r="B119" s="48"/>
      <c r="C119" s="55" t="s">
        <v>37</v>
      </c>
      <c r="H119" s="220"/>
      <c r="I119" s="220"/>
      <c r="J119" s="220"/>
      <c r="K119" s="224"/>
      <c r="L119" s="220"/>
      <c r="M119" s="220"/>
      <c r="N119" s="220"/>
    </row>
    <row r="120" spans="2:14" ht="13" x14ac:dyDescent="0.3">
      <c r="B120" s="58" t="s">
        <v>221</v>
      </c>
      <c r="C120" s="5" t="s">
        <v>35</v>
      </c>
      <c r="H120" s="220"/>
      <c r="I120" s="220"/>
      <c r="J120" s="220"/>
      <c r="K120" s="224"/>
      <c r="L120" s="220"/>
      <c r="M120" s="220"/>
      <c r="N120" s="220"/>
    </row>
    <row r="121" spans="2:14" ht="13" x14ac:dyDescent="0.3">
      <c r="B121" s="70" t="s">
        <v>53</v>
      </c>
      <c r="C121" s="141">
        <f>NORMDIST(C116,C117,C118,TRUE)</f>
        <v>0.99996832875816688</v>
      </c>
      <c r="H121" s="220"/>
      <c r="I121" s="220"/>
      <c r="J121" s="220"/>
      <c r="K121" s="224"/>
      <c r="L121" s="220"/>
      <c r="M121" s="220"/>
      <c r="N121" s="220"/>
    </row>
    <row r="122" spans="2:14" ht="13" x14ac:dyDescent="0.3">
      <c r="B122" s="58" t="s">
        <v>229</v>
      </c>
      <c r="C122" s="5" t="s">
        <v>100</v>
      </c>
      <c r="H122" s="220"/>
      <c r="I122" s="220"/>
      <c r="J122" s="220"/>
      <c r="K122" s="224"/>
      <c r="L122" s="220"/>
      <c r="M122" s="220"/>
      <c r="N122" s="220"/>
    </row>
    <row r="123" spans="2:14" ht="13" x14ac:dyDescent="0.3">
      <c r="B123" s="70" t="s">
        <v>53</v>
      </c>
      <c r="C123" s="141">
        <f>1 -C121</f>
        <v>3.1671241833119979E-5</v>
      </c>
      <c r="H123" s="220"/>
      <c r="I123" s="220"/>
      <c r="J123" s="220"/>
      <c r="K123" s="224"/>
      <c r="L123" s="220"/>
      <c r="M123" s="220"/>
      <c r="N123" s="220"/>
    </row>
    <row r="124" spans="2:14" x14ac:dyDescent="0.25">
      <c r="H124" s="220"/>
      <c r="I124" s="220"/>
      <c r="J124" s="220"/>
      <c r="K124" s="224"/>
      <c r="L124" s="220"/>
      <c r="M124" s="220"/>
      <c r="N124" s="220"/>
    </row>
    <row r="125" spans="2:14" x14ac:dyDescent="0.25">
      <c r="H125" s="220"/>
      <c r="I125" s="220"/>
      <c r="J125" s="220"/>
      <c r="K125" s="238"/>
      <c r="L125" s="220"/>
      <c r="M125" s="220"/>
      <c r="N125" s="220"/>
    </row>
    <row r="126" spans="2:14" x14ac:dyDescent="0.25">
      <c r="H126" s="220"/>
      <c r="I126" s="220"/>
      <c r="J126" s="220"/>
      <c r="K126" s="238"/>
      <c r="L126" s="220"/>
      <c r="M126" s="220"/>
      <c r="N126" s="220"/>
    </row>
    <row r="127" spans="2:14" x14ac:dyDescent="0.25">
      <c r="H127" s="220"/>
      <c r="I127" s="220"/>
      <c r="J127" s="220"/>
      <c r="K127" s="224"/>
      <c r="L127" s="220"/>
      <c r="M127" s="220"/>
      <c r="N127" s="220"/>
    </row>
    <row r="128" spans="2:14" x14ac:dyDescent="0.25">
      <c r="H128" s="220"/>
      <c r="I128" s="220"/>
      <c r="J128" s="220"/>
      <c r="K128" s="224"/>
      <c r="L128" s="220"/>
      <c r="M128" s="220"/>
      <c r="N128" s="220"/>
    </row>
    <row r="129" spans="8:14" x14ac:dyDescent="0.25">
      <c r="H129" s="220"/>
      <c r="I129" s="220"/>
      <c r="J129" s="220"/>
      <c r="K129" s="224"/>
      <c r="L129" s="220"/>
      <c r="M129" s="220"/>
      <c r="N129" s="220"/>
    </row>
    <row r="130" spans="8:14" x14ac:dyDescent="0.25">
      <c r="H130" s="220"/>
      <c r="I130" s="220"/>
      <c r="J130" s="220"/>
      <c r="K130" s="238"/>
      <c r="L130" s="220"/>
      <c r="M130" s="220"/>
      <c r="N130" s="220"/>
    </row>
    <row r="131" spans="8:14" x14ac:dyDescent="0.25">
      <c r="H131" s="220"/>
      <c r="I131" s="220"/>
      <c r="J131" s="223"/>
      <c r="K131" s="239"/>
      <c r="L131" s="220"/>
      <c r="M131" s="220"/>
      <c r="N131" s="220"/>
    </row>
    <row r="132" spans="8:14" x14ac:dyDescent="0.25">
      <c r="H132" s="220"/>
      <c r="I132" s="220"/>
      <c r="J132" s="223"/>
      <c r="K132" s="239"/>
      <c r="L132" s="220"/>
      <c r="M132" s="220"/>
      <c r="N132" s="220"/>
    </row>
    <row r="133" spans="8:14" x14ac:dyDescent="0.25">
      <c r="H133" s="220"/>
      <c r="I133" s="220"/>
      <c r="J133" s="223"/>
      <c r="K133" s="239"/>
      <c r="L133" s="220"/>
      <c r="M133" s="220"/>
      <c r="N133" s="220"/>
    </row>
    <row r="134" spans="8:14" x14ac:dyDescent="0.25">
      <c r="H134" s="220"/>
      <c r="I134" s="220"/>
      <c r="J134" s="223"/>
      <c r="K134" s="239"/>
      <c r="L134" s="220"/>
      <c r="M134" s="220"/>
      <c r="N134" s="220"/>
    </row>
    <row r="135" spans="8:14" x14ac:dyDescent="0.25">
      <c r="H135" s="220"/>
      <c r="I135" s="220"/>
      <c r="J135" s="220"/>
      <c r="K135" s="238"/>
      <c r="L135" s="220"/>
      <c r="M135" s="220"/>
      <c r="N135" s="220"/>
    </row>
    <row r="136" spans="8:14" x14ac:dyDescent="0.25">
      <c r="H136" s="220"/>
      <c r="I136" s="220"/>
      <c r="J136" s="220"/>
      <c r="K136" s="238"/>
      <c r="L136" s="220"/>
      <c r="M136" s="220"/>
      <c r="N136" s="220"/>
    </row>
    <row r="137" spans="8:14" x14ac:dyDescent="0.25">
      <c r="H137" s="220"/>
      <c r="I137" s="220"/>
      <c r="J137" s="220"/>
      <c r="K137" s="224"/>
      <c r="L137" s="220"/>
      <c r="M137" s="220"/>
      <c r="N137" s="220"/>
    </row>
    <row r="138" spans="8:14" x14ac:dyDescent="0.25">
      <c r="H138" s="220"/>
      <c r="I138" s="220"/>
      <c r="J138" s="220"/>
      <c r="K138" s="224"/>
      <c r="L138" s="220"/>
      <c r="M138" s="220"/>
      <c r="N138" s="220"/>
    </row>
    <row r="139" spans="8:14" x14ac:dyDescent="0.25">
      <c r="H139" s="220"/>
      <c r="I139" s="220"/>
      <c r="J139" s="220"/>
      <c r="K139" s="224"/>
      <c r="L139" s="220"/>
      <c r="M139" s="220"/>
      <c r="N139" s="220"/>
    </row>
    <row r="140" spans="8:14" x14ac:dyDescent="0.25">
      <c r="H140" s="220"/>
      <c r="I140" s="220"/>
      <c r="J140" s="220"/>
      <c r="K140" s="224"/>
      <c r="L140" s="220" t="s">
        <v>1</v>
      </c>
      <c r="M140" s="220"/>
      <c r="N140" s="220"/>
    </row>
    <row r="141" spans="8:14" x14ac:dyDescent="0.25">
      <c r="H141" s="220"/>
      <c r="I141" s="220"/>
      <c r="J141" s="220"/>
      <c r="K141" s="224"/>
      <c r="L141" s="220"/>
      <c r="M141" s="220"/>
      <c r="N141" s="220"/>
    </row>
    <row r="142" spans="8:14" x14ac:dyDescent="0.25">
      <c r="H142" s="220"/>
      <c r="I142" s="220"/>
      <c r="J142" s="220"/>
      <c r="K142" s="224"/>
      <c r="L142" s="220"/>
      <c r="M142" s="220"/>
      <c r="N142" s="220"/>
    </row>
    <row r="143" spans="8:14" x14ac:dyDescent="0.25">
      <c r="H143" s="220"/>
      <c r="I143" s="220"/>
      <c r="J143" s="220"/>
      <c r="K143" s="224"/>
      <c r="L143" s="220"/>
      <c r="M143" s="220"/>
      <c r="N143" s="220"/>
    </row>
    <row r="144" spans="8:14" x14ac:dyDescent="0.25">
      <c r="H144" s="220"/>
      <c r="I144" s="220"/>
      <c r="J144" s="220"/>
      <c r="K144" s="224"/>
      <c r="L144" s="220"/>
      <c r="M144" s="220"/>
      <c r="N144" s="220"/>
    </row>
    <row r="145" spans="8:14" x14ac:dyDescent="0.25">
      <c r="H145" s="220"/>
      <c r="I145" s="220"/>
      <c r="J145" s="220"/>
      <c r="K145" s="224"/>
      <c r="L145" s="220"/>
      <c r="M145" s="220"/>
      <c r="N145" s="220"/>
    </row>
    <row r="146" spans="8:14" x14ac:dyDescent="0.25">
      <c r="H146" s="220"/>
      <c r="I146" s="220"/>
      <c r="J146" s="220"/>
      <c r="K146" s="224"/>
      <c r="L146" s="220"/>
      <c r="M146" s="220"/>
      <c r="N146" s="220"/>
    </row>
    <row r="147" spans="8:14" x14ac:dyDescent="0.25">
      <c r="H147" s="220"/>
      <c r="I147" s="220"/>
      <c r="J147" s="220"/>
      <c r="K147" s="224"/>
      <c r="L147" s="220"/>
      <c r="M147" s="220"/>
      <c r="N147" s="220"/>
    </row>
    <row r="148" spans="8:14" x14ac:dyDescent="0.25">
      <c r="H148" s="220"/>
      <c r="I148" s="220"/>
      <c r="J148" s="220"/>
      <c r="K148" s="224"/>
      <c r="L148" s="220"/>
      <c r="M148" s="220"/>
      <c r="N148" s="220"/>
    </row>
    <row r="149" spans="8:14" x14ac:dyDescent="0.25">
      <c r="H149" s="220"/>
      <c r="I149" s="220"/>
      <c r="J149" s="220"/>
      <c r="K149" s="224"/>
      <c r="L149" s="220"/>
      <c r="M149" s="220"/>
      <c r="N149" s="220"/>
    </row>
    <row r="150" spans="8:14" x14ac:dyDescent="0.25">
      <c r="H150" s="220"/>
      <c r="I150" s="220"/>
      <c r="J150" s="220"/>
      <c r="K150" s="224"/>
      <c r="L150" s="220"/>
      <c r="M150" s="220"/>
      <c r="N150" s="220"/>
    </row>
    <row r="151" spans="8:14" x14ac:dyDescent="0.25">
      <c r="H151" s="220"/>
      <c r="I151" s="220"/>
      <c r="J151" s="220"/>
      <c r="K151" s="224"/>
      <c r="L151" s="220"/>
      <c r="M151" s="220"/>
      <c r="N151" s="220"/>
    </row>
    <row r="152" spans="8:14" x14ac:dyDescent="0.25">
      <c r="H152" s="220"/>
      <c r="I152" s="220"/>
      <c r="J152" s="220"/>
      <c r="K152" s="224"/>
      <c r="L152" s="220"/>
      <c r="M152" s="220"/>
      <c r="N152" s="220"/>
    </row>
    <row r="153" spans="8:14" x14ac:dyDescent="0.25">
      <c r="H153" s="220"/>
      <c r="I153" s="220"/>
      <c r="J153" s="220"/>
      <c r="K153" s="224"/>
      <c r="L153" s="220"/>
      <c r="M153" s="220"/>
      <c r="N153" s="220"/>
    </row>
    <row r="154" spans="8:14" x14ac:dyDescent="0.25">
      <c r="H154" s="220"/>
      <c r="I154" s="220"/>
      <c r="J154" s="220"/>
      <c r="K154" s="224"/>
      <c r="L154" s="220"/>
      <c r="M154" s="220"/>
      <c r="N154" s="220"/>
    </row>
    <row r="155" spans="8:14" x14ac:dyDescent="0.25">
      <c r="H155" s="220"/>
      <c r="I155" s="220"/>
      <c r="J155" s="220"/>
      <c r="K155" s="224"/>
      <c r="L155" s="220"/>
      <c r="M155" s="220"/>
      <c r="N155" s="220"/>
    </row>
    <row r="156" spans="8:14" x14ac:dyDescent="0.25">
      <c r="H156" s="220"/>
      <c r="I156" s="220"/>
      <c r="J156" s="220"/>
      <c r="K156" s="224"/>
      <c r="L156" s="220"/>
      <c r="M156" s="220"/>
      <c r="N156" s="220"/>
    </row>
    <row r="157" spans="8:14" x14ac:dyDescent="0.25">
      <c r="H157" s="220"/>
      <c r="I157" s="220"/>
      <c r="J157" s="220"/>
      <c r="K157" s="224"/>
      <c r="L157" s="220"/>
      <c r="M157" s="220"/>
      <c r="N157" s="220"/>
    </row>
    <row r="158" spans="8:14" x14ac:dyDescent="0.25">
      <c r="H158" s="220"/>
      <c r="I158" s="220"/>
      <c r="J158" s="220"/>
      <c r="K158" s="224"/>
      <c r="L158" s="220"/>
      <c r="M158" s="220"/>
      <c r="N158" s="220"/>
    </row>
    <row r="159" spans="8:14" x14ac:dyDescent="0.25">
      <c r="H159" s="220"/>
      <c r="I159" s="220"/>
      <c r="J159" s="220"/>
      <c r="K159" s="224"/>
      <c r="L159" s="220"/>
      <c r="M159" s="220"/>
      <c r="N159" s="220"/>
    </row>
    <row r="160" spans="8:14" x14ac:dyDescent="0.25">
      <c r="H160" s="220"/>
      <c r="I160" s="220"/>
      <c r="J160" s="220"/>
      <c r="K160" s="224"/>
      <c r="L160" s="220"/>
      <c r="M160" s="220"/>
      <c r="N160" s="220"/>
    </row>
    <row r="161" spans="2:14" x14ac:dyDescent="0.25">
      <c r="H161" s="220"/>
      <c r="I161" s="220"/>
      <c r="J161" s="220"/>
      <c r="K161" s="224"/>
      <c r="L161" s="220"/>
      <c r="M161" s="220"/>
      <c r="N161" s="220"/>
    </row>
    <row r="162" spans="2:14" x14ac:dyDescent="0.25">
      <c r="H162" s="220"/>
      <c r="I162" s="220"/>
      <c r="J162" s="220"/>
      <c r="K162" s="224"/>
      <c r="L162" s="220"/>
      <c r="M162" s="220"/>
      <c r="N162" s="220"/>
    </row>
    <row r="163" spans="2:14" x14ac:dyDescent="0.25">
      <c r="H163" s="220"/>
      <c r="I163" s="220"/>
      <c r="J163" s="220"/>
      <c r="K163" s="224"/>
      <c r="L163" s="220"/>
      <c r="M163" s="220"/>
      <c r="N163" s="220"/>
    </row>
    <row r="164" spans="2:14" x14ac:dyDescent="0.25">
      <c r="H164" s="220"/>
      <c r="I164" s="220"/>
      <c r="J164" s="220"/>
      <c r="K164" s="224"/>
      <c r="L164" s="220"/>
      <c r="M164" s="220"/>
      <c r="N164" s="220"/>
    </row>
    <row r="165" spans="2:14" x14ac:dyDescent="0.25">
      <c r="H165" s="220"/>
      <c r="I165" s="220"/>
      <c r="J165" s="220"/>
      <c r="K165" s="224"/>
      <c r="L165" s="220"/>
      <c r="M165" s="220"/>
      <c r="N165" s="220"/>
    </row>
    <row r="166" spans="2:14" x14ac:dyDescent="0.25">
      <c r="H166" s="220"/>
      <c r="I166" s="220"/>
      <c r="J166" s="220"/>
      <c r="K166" s="224"/>
      <c r="L166" s="220"/>
      <c r="M166" s="220"/>
      <c r="N166" s="220"/>
    </row>
    <row r="167" spans="2:14" x14ac:dyDescent="0.25">
      <c r="H167" s="220"/>
      <c r="I167" s="220"/>
      <c r="J167" s="220"/>
      <c r="K167" s="224"/>
      <c r="L167" s="220"/>
      <c r="M167" s="220"/>
      <c r="N167" s="220"/>
    </row>
    <row r="168" spans="2:14" x14ac:dyDescent="0.25">
      <c r="H168" s="220"/>
      <c r="I168" s="220"/>
      <c r="J168" s="220"/>
      <c r="K168" s="224"/>
      <c r="L168" s="220"/>
      <c r="M168" s="220"/>
      <c r="N168" s="220"/>
    </row>
    <row r="169" spans="2:14" x14ac:dyDescent="0.25">
      <c r="H169" s="220"/>
      <c r="I169" s="220"/>
      <c r="J169" s="220"/>
      <c r="K169" s="224"/>
      <c r="L169" s="220"/>
      <c r="M169" s="220"/>
      <c r="N169" s="220"/>
    </row>
    <row r="170" spans="2:14" x14ac:dyDescent="0.25">
      <c r="H170" s="220"/>
      <c r="I170" s="220"/>
      <c r="J170" s="220"/>
      <c r="K170" s="224"/>
      <c r="L170" s="220"/>
      <c r="M170" s="220"/>
      <c r="N170" s="220"/>
    </row>
    <row r="171" spans="2:14" ht="13" x14ac:dyDescent="0.3">
      <c r="B171" s="126" t="s">
        <v>98</v>
      </c>
      <c r="E171" s="126" t="s">
        <v>253</v>
      </c>
      <c r="H171" s="220"/>
      <c r="I171" s="220"/>
      <c r="J171" s="220"/>
      <c r="K171" s="224"/>
      <c r="L171" s="220"/>
      <c r="M171" s="220"/>
      <c r="N171" s="220"/>
    </row>
    <row r="172" spans="2:14" ht="13.5" thickBot="1" x14ac:dyDescent="0.35">
      <c r="B172"/>
      <c r="C172" s="55" t="s">
        <v>36</v>
      </c>
      <c r="F172" s="55" t="s">
        <v>36</v>
      </c>
      <c r="H172" s="220"/>
      <c r="I172" s="220"/>
      <c r="J172" s="220"/>
      <c r="K172" s="224"/>
      <c r="L172" s="220"/>
      <c r="M172" s="220"/>
      <c r="N172" s="220"/>
    </row>
    <row r="173" spans="2:14" ht="13" x14ac:dyDescent="0.3">
      <c r="B173" s="58" t="s">
        <v>34</v>
      </c>
      <c r="C173" s="194">
        <v>4</v>
      </c>
      <c r="E173" s="58" t="s">
        <v>127</v>
      </c>
      <c r="F173" s="142">
        <v>5</v>
      </c>
      <c r="H173" s="220"/>
      <c r="I173" s="220"/>
      <c r="J173" s="220"/>
      <c r="K173" s="224"/>
      <c r="L173" s="220"/>
      <c r="M173" s="220"/>
      <c r="N173" s="220"/>
    </row>
    <row r="174" spans="2:14" ht="13" x14ac:dyDescent="0.3">
      <c r="B174" s="58" t="s">
        <v>56</v>
      </c>
      <c r="C174" s="187">
        <v>130</v>
      </c>
      <c r="E174" s="58" t="s">
        <v>56</v>
      </c>
      <c r="F174" s="187">
        <v>30</v>
      </c>
      <c r="H174" s="220"/>
      <c r="I174" s="220"/>
      <c r="J174" s="220"/>
      <c r="K174" s="224"/>
      <c r="L174" s="220"/>
      <c r="M174" s="220"/>
      <c r="N174" s="220"/>
    </row>
    <row r="175" spans="2:14" ht="13.5" thickBot="1" x14ac:dyDescent="0.35">
      <c r="B175" s="58" t="s">
        <v>96</v>
      </c>
      <c r="C175" s="152">
        <v>115</v>
      </c>
      <c r="E175" s="58" t="s">
        <v>96</v>
      </c>
      <c r="F175" s="152">
        <v>10</v>
      </c>
      <c r="H175" s="220"/>
      <c r="I175" s="220"/>
      <c r="J175" s="220"/>
      <c r="K175" s="224"/>
      <c r="L175" s="220"/>
      <c r="M175" s="220"/>
      <c r="N175" s="220"/>
    </row>
    <row r="176" spans="2:14" ht="13" x14ac:dyDescent="0.3">
      <c r="B176" s="48"/>
      <c r="C176" s="55" t="s">
        <v>97</v>
      </c>
      <c r="E176" s="58"/>
      <c r="F176" s="55" t="s">
        <v>97</v>
      </c>
      <c r="H176" s="220"/>
      <c r="I176" s="220"/>
      <c r="J176" s="220"/>
      <c r="K176" s="224"/>
      <c r="L176" s="220"/>
      <c r="M176" s="220"/>
      <c r="N176" s="220"/>
    </row>
    <row r="177" spans="2:14" ht="13" x14ac:dyDescent="0.3">
      <c r="B177" s="58" t="s">
        <v>127</v>
      </c>
      <c r="C177" s="52" t="s">
        <v>126</v>
      </c>
      <c r="E177" s="58" t="s">
        <v>34</v>
      </c>
      <c r="F177" s="1" t="s">
        <v>94</v>
      </c>
      <c r="H177" s="220"/>
      <c r="I177" s="220"/>
      <c r="J177" s="220"/>
      <c r="K177" s="224"/>
      <c r="L177" s="220"/>
      <c r="M177" s="220"/>
      <c r="N177" s="220"/>
    </row>
    <row r="178" spans="2:14" ht="13" x14ac:dyDescent="0.3">
      <c r="B178"/>
      <c r="C178" s="103">
        <f>( C174 - C175 ) / C173</f>
        <v>3.75</v>
      </c>
      <c r="F178" s="103">
        <f>( F174 - F175 ) / F173</f>
        <v>4</v>
      </c>
      <c r="H178" s="220"/>
      <c r="I178" s="220"/>
      <c r="J178" s="220"/>
      <c r="K178" s="224"/>
      <c r="L178" s="220"/>
      <c r="M178" s="220"/>
      <c r="N178" s="220"/>
    </row>
    <row r="179" spans="2:14" x14ac:dyDescent="0.25">
      <c r="H179" s="220"/>
      <c r="I179" s="220"/>
      <c r="J179" s="220"/>
      <c r="K179" s="224"/>
      <c r="L179" s="220"/>
      <c r="M179" s="220"/>
      <c r="N179" s="220"/>
    </row>
    <row r="180" spans="2:14" x14ac:dyDescent="0.25">
      <c r="H180" s="220"/>
      <c r="I180" s="220"/>
      <c r="J180" s="220"/>
      <c r="K180" s="224"/>
      <c r="L180" s="220"/>
      <c r="M180" s="220"/>
      <c r="N180" s="220"/>
    </row>
    <row r="181" spans="2:14" x14ac:dyDescent="0.25">
      <c r="H181" s="220"/>
      <c r="I181" s="220"/>
      <c r="J181" s="220"/>
      <c r="K181" s="224"/>
      <c r="L181" s="220"/>
      <c r="M181" s="220"/>
      <c r="N181" s="220"/>
    </row>
    <row r="182" spans="2:14" x14ac:dyDescent="0.25">
      <c r="H182" s="220"/>
      <c r="I182" s="220"/>
      <c r="J182" s="220"/>
      <c r="K182" s="224"/>
      <c r="L182" s="220"/>
      <c r="M182" s="220"/>
      <c r="N182" s="220"/>
    </row>
    <row r="183" spans="2:14" x14ac:dyDescent="0.25">
      <c r="H183" s="220"/>
      <c r="I183" s="220"/>
      <c r="J183" s="220"/>
      <c r="K183" s="224"/>
      <c r="L183" s="220"/>
      <c r="M183" s="220"/>
      <c r="N183" s="220"/>
    </row>
    <row r="184" spans="2:14" x14ac:dyDescent="0.25">
      <c r="H184" s="220"/>
      <c r="I184" s="220"/>
      <c r="J184" s="220"/>
      <c r="K184" s="224"/>
      <c r="L184" s="220"/>
      <c r="M184" s="220"/>
      <c r="N184" s="220"/>
    </row>
    <row r="185" spans="2:14" x14ac:dyDescent="0.25">
      <c r="H185" s="220"/>
      <c r="I185" s="220"/>
      <c r="J185" s="220"/>
      <c r="K185" s="224"/>
      <c r="L185" s="220"/>
      <c r="M185" s="220"/>
      <c r="N185" s="220"/>
    </row>
    <row r="186" spans="2:14" x14ac:dyDescent="0.25">
      <c r="H186" s="220"/>
      <c r="I186" s="220"/>
      <c r="J186" s="220"/>
      <c r="K186" s="224"/>
      <c r="L186" s="220"/>
      <c r="M186" s="220"/>
      <c r="N186" s="220"/>
    </row>
    <row r="187" spans="2:14" x14ac:dyDescent="0.25">
      <c r="H187" s="220"/>
      <c r="I187" s="220"/>
      <c r="J187" s="220"/>
      <c r="K187" s="224"/>
      <c r="L187" s="220"/>
      <c r="M187" s="220"/>
      <c r="N187" s="220"/>
    </row>
    <row r="188" spans="2:14" x14ac:dyDescent="0.25">
      <c r="H188" s="220"/>
      <c r="I188" s="220"/>
      <c r="J188" s="220"/>
      <c r="K188" s="224"/>
      <c r="L188" s="220"/>
      <c r="M188" s="220"/>
      <c r="N188" s="220"/>
    </row>
    <row r="189" spans="2:14" x14ac:dyDescent="0.25">
      <c r="H189" s="220"/>
      <c r="I189" s="220"/>
      <c r="J189" s="220"/>
      <c r="K189" s="224"/>
      <c r="L189" s="220"/>
      <c r="M189" s="220"/>
      <c r="N189" s="220"/>
    </row>
    <row r="190" spans="2:14" x14ac:dyDescent="0.25">
      <c r="H190" s="220"/>
      <c r="I190" s="220"/>
      <c r="J190" s="220"/>
      <c r="K190" s="224"/>
      <c r="L190" s="220"/>
      <c r="M190" s="220"/>
      <c r="N190" s="220"/>
    </row>
    <row r="191" spans="2:14" x14ac:dyDescent="0.25">
      <c r="H191" s="220"/>
      <c r="I191" s="220"/>
      <c r="J191" s="220"/>
      <c r="K191" s="224"/>
      <c r="L191" s="220"/>
      <c r="M191" s="220"/>
      <c r="N191" s="220"/>
    </row>
    <row r="192" spans="2:14" ht="13" x14ac:dyDescent="0.3">
      <c r="B192" s="126" t="s">
        <v>317</v>
      </c>
      <c r="H192" s="220"/>
      <c r="I192" s="220"/>
      <c r="J192" s="220"/>
      <c r="K192" s="224"/>
      <c r="L192" s="220"/>
      <c r="M192" s="220"/>
      <c r="N192" s="220"/>
    </row>
    <row r="193" spans="1:14" ht="13.5" thickBot="1" x14ac:dyDescent="0.35">
      <c r="B193" s="48"/>
      <c r="C193" s="55" t="s">
        <v>36</v>
      </c>
      <c r="E193" s="48"/>
      <c r="F193" s="55" t="s">
        <v>36</v>
      </c>
      <c r="H193" s="220"/>
      <c r="I193" s="220"/>
      <c r="J193" s="220"/>
      <c r="K193" s="224"/>
      <c r="L193" s="220"/>
      <c r="M193" s="220"/>
      <c r="N193" s="220"/>
    </row>
    <row r="194" spans="1:14" ht="15.5" thickBot="1" x14ac:dyDescent="0.45">
      <c r="B194" s="58" t="s">
        <v>312</v>
      </c>
      <c r="C194" s="219">
        <v>3.5</v>
      </c>
      <c r="E194" s="58" t="s">
        <v>314</v>
      </c>
      <c r="F194" s="219">
        <v>5</v>
      </c>
      <c r="H194" s="220"/>
      <c r="I194" s="220"/>
      <c r="J194" s="220"/>
      <c r="K194" s="224"/>
      <c r="L194" s="220"/>
      <c r="M194" s="220"/>
      <c r="N194" s="220"/>
    </row>
    <row r="195" spans="1:14" ht="13" x14ac:dyDescent="0.3">
      <c r="B195" s="48"/>
      <c r="C195" s="55" t="s">
        <v>37</v>
      </c>
      <c r="F195" s="55" t="s">
        <v>37</v>
      </c>
      <c r="H195" s="220"/>
      <c r="I195" s="220"/>
      <c r="J195" s="220"/>
      <c r="K195" s="224"/>
      <c r="L195" s="220"/>
      <c r="M195" s="220"/>
      <c r="N195" s="220"/>
    </row>
    <row r="196" spans="1:14" ht="15" x14ac:dyDescent="0.4">
      <c r="B196" s="58" t="s">
        <v>221</v>
      </c>
      <c r="C196" s="5" t="s">
        <v>91</v>
      </c>
      <c r="E196" s="58" t="s">
        <v>316</v>
      </c>
      <c r="F196" s="3" t="s">
        <v>331</v>
      </c>
      <c r="H196" s="220"/>
      <c r="I196" s="220"/>
      <c r="J196" s="220"/>
      <c r="K196" s="224"/>
      <c r="L196" s="220"/>
      <c r="M196" s="220"/>
      <c r="N196" s="220"/>
    </row>
    <row r="197" spans="1:14" ht="13" x14ac:dyDescent="0.3">
      <c r="B197" s="70" t="s">
        <v>53</v>
      </c>
      <c r="C197" s="141">
        <f>NORMSDIST( C194 )</f>
        <v>0.99976737092096446</v>
      </c>
      <c r="E197" s="58" t="s">
        <v>52</v>
      </c>
      <c r="F197" s="103">
        <f>F194 -1.5</f>
        <v>3.5</v>
      </c>
      <c r="H197" s="220"/>
      <c r="I197" s="220"/>
      <c r="J197" s="220"/>
      <c r="K197" s="224"/>
      <c r="L197" s="220"/>
      <c r="M197" s="220"/>
      <c r="N197" s="220"/>
    </row>
    <row r="198" spans="1:14" ht="13" x14ac:dyDescent="0.3">
      <c r="B198" s="58" t="s">
        <v>229</v>
      </c>
      <c r="C198" s="5" t="s">
        <v>92</v>
      </c>
      <c r="E198" s="58" t="s">
        <v>221</v>
      </c>
      <c r="F198" s="5" t="s">
        <v>91</v>
      </c>
      <c r="H198" s="220"/>
      <c r="I198" s="220"/>
      <c r="J198" s="220"/>
      <c r="K198" s="224"/>
      <c r="L198" s="220"/>
      <c r="M198" s="220"/>
      <c r="N198" s="220"/>
    </row>
    <row r="199" spans="1:14" ht="13.5" thickBot="1" x14ac:dyDescent="0.35">
      <c r="B199" s="70" t="s">
        <v>53</v>
      </c>
      <c r="C199" s="141">
        <f>1- NORMSDIST( C194 )</f>
        <v>2.3262907903554009E-4</v>
      </c>
      <c r="E199" s="70" t="s">
        <v>53</v>
      </c>
      <c r="F199" s="141">
        <f>NORMSDIST( F197 )</f>
        <v>0.99976737092096446</v>
      </c>
      <c r="H199" s="220"/>
      <c r="I199" s="220"/>
      <c r="J199" s="220"/>
      <c r="K199" s="224"/>
      <c r="L199" s="220"/>
      <c r="M199" s="220"/>
      <c r="N199" s="220"/>
    </row>
    <row r="200" spans="1:14" ht="13.5" thickBot="1" x14ac:dyDescent="0.35">
      <c r="B200" s="58" t="s">
        <v>326</v>
      </c>
      <c r="C200" s="275">
        <f>1000000*C199</f>
        <v>232.62907903554009</v>
      </c>
      <c r="E200" s="58" t="s">
        <v>229</v>
      </c>
      <c r="F200" s="5" t="s">
        <v>92</v>
      </c>
      <c r="H200" s="220"/>
      <c r="I200" s="220"/>
      <c r="J200" s="220"/>
      <c r="K200" s="224"/>
      <c r="L200" s="220"/>
      <c r="M200" s="220"/>
      <c r="N200" s="220"/>
    </row>
    <row r="201" spans="1:14" ht="13.5" thickBot="1" x14ac:dyDescent="0.35">
      <c r="B201" s="3"/>
      <c r="E201" s="70" t="s">
        <v>53</v>
      </c>
      <c r="F201" s="141">
        <f>1- NORMSDIST( F197 )</f>
        <v>2.3262907903554009E-4</v>
      </c>
      <c r="H201" s="220"/>
      <c r="I201" s="220"/>
      <c r="J201" s="220"/>
      <c r="K201" s="224"/>
      <c r="L201" s="220"/>
      <c r="M201" s="220"/>
      <c r="N201" s="220"/>
    </row>
    <row r="202" spans="1:14" ht="13.5" thickBot="1" x14ac:dyDescent="0.35">
      <c r="A202" t="s">
        <v>318</v>
      </c>
      <c r="E202" s="58" t="s">
        <v>327</v>
      </c>
      <c r="F202" s="275">
        <f>1000000*F201</f>
        <v>232.62907903554009</v>
      </c>
      <c r="H202" s="220"/>
      <c r="I202" s="220"/>
      <c r="J202" s="220"/>
      <c r="K202" s="224"/>
      <c r="L202" s="220"/>
      <c r="M202" s="220"/>
      <c r="N202" s="220"/>
    </row>
    <row r="203" spans="1:14" ht="13" x14ac:dyDescent="0.3">
      <c r="E203" s="3"/>
      <c r="H203" s="220"/>
      <c r="I203" s="220"/>
      <c r="J203" s="220"/>
      <c r="K203" s="224"/>
      <c r="L203" s="220"/>
      <c r="M203" s="220"/>
      <c r="N203" s="220"/>
    </row>
    <row r="204" spans="1:14" x14ac:dyDescent="0.25">
      <c r="E204" s="48"/>
      <c r="H204" s="220"/>
      <c r="I204" s="220"/>
      <c r="J204" s="220"/>
      <c r="K204" s="224"/>
      <c r="L204" s="220"/>
      <c r="M204" s="220"/>
      <c r="N204" s="220"/>
    </row>
    <row r="205" spans="1:14" x14ac:dyDescent="0.25">
      <c r="H205" s="220"/>
      <c r="I205" s="220"/>
      <c r="J205" s="220"/>
      <c r="K205" s="224"/>
      <c r="L205" s="220"/>
      <c r="M205" s="220"/>
      <c r="N205" s="220"/>
    </row>
    <row r="206" spans="1:14" x14ac:dyDescent="0.25">
      <c r="H206" s="220"/>
      <c r="I206" s="220"/>
      <c r="J206" s="220"/>
      <c r="K206" s="224"/>
      <c r="L206" s="220"/>
      <c r="M206" s="220"/>
      <c r="N206" s="220"/>
    </row>
    <row r="207" spans="1:14" ht="13" thickBot="1" x14ac:dyDescent="0.3">
      <c r="H207" s="220"/>
      <c r="I207" s="220"/>
      <c r="J207" s="220"/>
      <c r="K207" s="224"/>
      <c r="L207" s="220"/>
      <c r="M207" s="220"/>
      <c r="N207" s="220"/>
    </row>
    <row r="208" spans="1:14" ht="13.5" thickBot="1" x14ac:dyDescent="0.35">
      <c r="B208" s="11" t="s">
        <v>21</v>
      </c>
      <c r="C208" s="128" t="s">
        <v>90</v>
      </c>
      <c r="D208" s="11" t="s">
        <v>99</v>
      </c>
      <c r="H208" s="220"/>
      <c r="I208" s="220"/>
      <c r="J208" s="220"/>
      <c r="K208" s="224"/>
      <c r="L208" s="220"/>
      <c r="M208" s="220"/>
      <c r="N208" s="220"/>
    </row>
    <row r="209" spans="2:14" x14ac:dyDescent="0.25">
      <c r="B209" s="26">
        <v>1</v>
      </c>
      <c r="C209" s="187">
        <v>4.5</v>
      </c>
      <c r="D209" s="7">
        <v>4.5</v>
      </c>
      <c r="H209" s="220"/>
      <c r="I209" s="220"/>
      <c r="J209" s="220"/>
      <c r="K209" s="224"/>
      <c r="L209" s="220"/>
      <c r="M209" s="220"/>
      <c r="N209" s="220"/>
    </row>
    <row r="210" spans="2:14" x14ac:dyDescent="0.25">
      <c r="B210" s="7">
        <v>2</v>
      </c>
      <c r="C210" s="187">
        <v>5</v>
      </c>
      <c r="D210" s="7">
        <v>5</v>
      </c>
      <c r="H210" s="220"/>
      <c r="I210" s="220"/>
      <c r="J210" s="220"/>
      <c r="K210" s="224"/>
      <c r="L210" s="220"/>
      <c r="M210" s="220"/>
      <c r="N210" s="220"/>
    </row>
    <row r="211" spans="2:14" x14ac:dyDescent="0.25">
      <c r="B211" s="7">
        <v>3</v>
      </c>
      <c r="C211" s="187">
        <v>6</v>
      </c>
      <c r="D211" s="7">
        <v>6</v>
      </c>
      <c r="H211" s="220"/>
      <c r="I211" s="220"/>
      <c r="J211" s="220"/>
      <c r="K211" s="224"/>
      <c r="L211" s="220"/>
      <c r="M211" s="220"/>
      <c r="N211" s="220"/>
    </row>
    <row r="212" spans="2:14" x14ac:dyDescent="0.25">
      <c r="B212" s="7">
        <v>4</v>
      </c>
      <c r="C212" s="187">
        <v>8</v>
      </c>
      <c r="D212" s="7">
        <v>8</v>
      </c>
      <c r="H212" s="220"/>
      <c r="I212" s="220"/>
      <c r="J212" s="220"/>
      <c r="K212" s="224"/>
      <c r="L212" s="220"/>
      <c r="M212" s="220"/>
      <c r="N212" s="220"/>
    </row>
    <row r="213" spans="2:14" x14ac:dyDescent="0.25">
      <c r="B213" s="7">
        <v>5</v>
      </c>
      <c r="C213" s="187">
        <v>12</v>
      </c>
      <c r="D213" s="7">
        <v>12</v>
      </c>
      <c r="H213" s="220"/>
      <c r="I213" s="220"/>
      <c r="J213" s="220"/>
      <c r="K213" s="224"/>
      <c r="L213" s="220"/>
      <c r="M213" s="220"/>
      <c r="N213" s="220"/>
    </row>
    <row r="214" spans="2:14" x14ac:dyDescent="0.25">
      <c r="B214" s="7">
        <v>6</v>
      </c>
      <c r="C214" s="187">
        <v>12</v>
      </c>
      <c r="D214" s="7">
        <v>12</v>
      </c>
      <c r="H214" s="220"/>
      <c r="I214" s="220"/>
      <c r="J214" s="220"/>
      <c r="K214" s="224"/>
      <c r="L214" s="220"/>
      <c r="M214" s="220"/>
      <c r="N214" s="220"/>
    </row>
    <row r="215" spans="2:14" x14ac:dyDescent="0.25">
      <c r="B215" s="7">
        <v>7</v>
      </c>
      <c r="C215" s="187">
        <v>8</v>
      </c>
      <c r="D215" s="7">
        <v>8</v>
      </c>
      <c r="H215" s="220"/>
      <c r="I215" s="220"/>
      <c r="J215" s="220"/>
      <c r="K215" s="224"/>
      <c r="L215" s="220"/>
      <c r="M215" s="220"/>
      <c r="N215" s="220"/>
    </row>
    <row r="216" spans="2:14" x14ac:dyDescent="0.25">
      <c r="B216" s="7">
        <v>8</v>
      </c>
      <c r="C216" s="187">
        <v>6</v>
      </c>
      <c r="D216" s="7">
        <v>6</v>
      </c>
      <c r="H216" s="220"/>
      <c r="I216" s="220"/>
      <c r="J216" s="220"/>
      <c r="K216" s="224"/>
      <c r="L216" s="220"/>
      <c r="M216" s="220"/>
      <c r="N216" s="220"/>
    </row>
    <row r="217" spans="2:14" x14ac:dyDescent="0.25">
      <c r="B217" s="7">
        <v>9</v>
      </c>
      <c r="C217" s="187">
        <v>5</v>
      </c>
      <c r="D217" s="7">
        <v>5</v>
      </c>
      <c r="H217" s="220" t="s">
        <v>1</v>
      </c>
      <c r="I217" s="220"/>
      <c r="J217" s="220"/>
      <c r="K217" s="224"/>
      <c r="L217" s="220"/>
      <c r="M217" s="220"/>
      <c r="N217" s="220"/>
    </row>
    <row r="218" spans="2:14" ht="13" thickBot="1" x14ac:dyDescent="0.3">
      <c r="B218" s="8">
        <v>10</v>
      </c>
      <c r="C218" s="152">
        <v>4.5</v>
      </c>
      <c r="D218" s="8">
        <v>4.5</v>
      </c>
      <c r="H218" s="220"/>
      <c r="I218" s="220"/>
      <c r="J218" s="220"/>
      <c r="K218" s="224"/>
      <c r="L218" s="220"/>
      <c r="M218" s="220"/>
      <c r="N218" s="220"/>
    </row>
    <row r="219" spans="2:14" ht="13.5" thickBot="1" x14ac:dyDescent="0.35">
      <c r="C219" s="11">
        <f>SUM(C209:C218)</f>
        <v>71</v>
      </c>
      <c r="D219" s="11">
        <f>SUM(D209:D218)</f>
        <v>71</v>
      </c>
      <c r="E219" s="236" t="s">
        <v>325</v>
      </c>
      <c r="F219" s="91"/>
      <c r="H219" s="220"/>
      <c r="I219" s="220"/>
      <c r="J219" s="220"/>
      <c r="K219" s="224"/>
      <c r="L219" s="220"/>
      <c r="M219" s="220"/>
      <c r="N219" s="220"/>
    </row>
    <row r="220" spans="2:14" x14ac:dyDescent="0.25">
      <c r="B220" s="20"/>
      <c r="C220" s="20"/>
      <c r="D220" s="20"/>
      <c r="H220" s="220"/>
      <c r="I220" s="220"/>
      <c r="J220" s="220"/>
      <c r="K220" s="224"/>
      <c r="L220" s="220"/>
      <c r="M220" s="220"/>
      <c r="N220" s="220"/>
    </row>
    <row r="221" spans="2:14" x14ac:dyDescent="0.25">
      <c r="B221" s="20"/>
      <c r="C221" s="20"/>
      <c r="D221" s="20"/>
      <c r="H221" s="220"/>
      <c r="I221" s="220"/>
      <c r="J221" s="220"/>
      <c r="K221" s="224"/>
      <c r="L221" s="220"/>
      <c r="M221" s="220"/>
      <c r="N221" s="220"/>
    </row>
    <row r="222" spans="2:14" x14ac:dyDescent="0.25">
      <c r="B222" s="20"/>
      <c r="C222" s="20"/>
      <c r="D222" s="20"/>
      <c r="F222" s="23"/>
      <c r="H222" s="220"/>
      <c r="I222" s="220"/>
      <c r="J222" s="220"/>
      <c r="K222" s="224"/>
      <c r="L222" s="220"/>
      <c r="M222" s="220"/>
      <c r="N222" s="220"/>
    </row>
    <row r="223" spans="2:14" x14ac:dyDescent="0.25">
      <c r="B223" s="20"/>
      <c r="C223" s="20"/>
      <c r="D223" s="20"/>
      <c r="H223" s="220"/>
      <c r="I223" s="220"/>
      <c r="J223" s="220"/>
      <c r="K223" s="224"/>
      <c r="L223" s="220"/>
      <c r="M223" s="220"/>
      <c r="N223" s="220"/>
    </row>
    <row r="224" spans="2:14" x14ac:dyDescent="0.25">
      <c r="B224" s="20"/>
      <c r="C224" s="20"/>
      <c r="D224" s="20"/>
      <c r="H224" s="220"/>
      <c r="I224" s="220"/>
      <c r="J224" s="220"/>
      <c r="K224" s="224"/>
      <c r="L224" s="220"/>
      <c r="M224" s="220"/>
      <c r="N224" s="220"/>
    </row>
    <row r="225" spans="2:14" x14ac:dyDescent="0.25">
      <c r="B225" s="20"/>
      <c r="C225" s="20"/>
      <c r="D225" s="20"/>
      <c r="H225" s="220"/>
      <c r="I225" s="220"/>
      <c r="J225" s="220"/>
      <c r="K225" s="224"/>
      <c r="L225" s="220"/>
      <c r="M225" s="220"/>
      <c r="N225" s="220"/>
    </row>
    <row r="226" spans="2:14" x14ac:dyDescent="0.25">
      <c r="B226" s="20"/>
      <c r="C226" s="20"/>
      <c r="D226" s="20"/>
      <c r="H226" s="220"/>
      <c r="I226" s="220"/>
      <c r="J226" s="220"/>
      <c r="K226" s="224"/>
      <c r="L226" s="220"/>
      <c r="M226" s="220"/>
      <c r="N226" s="220"/>
    </row>
    <row r="227" spans="2:14" x14ac:dyDescent="0.25">
      <c r="B227" s="20"/>
      <c r="C227" s="20"/>
      <c r="D227" s="20"/>
      <c r="H227" s="220"/>
      <c r="I227" s="220"/>
      <c r="J227" s="220"/>
      <c r="K227" s="224"/>
      <c r="L227" s="220"/>
      <c r="M227" s="220"/>
      <c r="N227" s="220"/>
    </row>
    <row r="228" spans="2:14" x14ac:dyDescent="0.25">
      <c r="B228" s="20"/>
      <c r="C228" s="20"/>
      <c r="D228" s="20"/>
      <c r="H228" s="220"/>
      <c r="I228" s="220"/>
      <c r="J228" s="220"/>
      <c r="K228" s="224"/>
      <c r="L228" s="220"/>
      <c r="M228" s="220"/>
      <c r="N228" s="220"/>
    </row>
    <row r="229" spans="2:14" x14ac:dyDescent="0.25">
      <c r="B229" s="20"/>
      <c r="C229" s="20"/>
      <c r="D229" s="20"/>
      <c r="H229" s="220"/>
      <c r="I229" s="220"/>
      <c r="J229" s="220"/>
      <c r="K229" s="224"/>
      <c r="L229" s="220"/>
      <c r="M229" s="220"/>
      <c r="N229" s="220"/>
    </row>
    <row r="230" spans="2:14" x14ac:dyDescent="0.25">
      <c r="B230" s="20"/>
      <c r="C230" s="20"/>
      <c r="D230" s="20"/>
      <c r="H230" s="220"/>
      <c r="I230" s="220"/>
      <c r="J230" s="220"/>
      <c r="K230" s="224"/>
      <c r="L230" s="220"/>
      <c r="M230" s="220"/>
      <c r="N230" s="220"/>
    </row>
    <row r="231" spans="2:14" x14ac:dyDescent="0.25">
      <c r="B231" s="20"/>
      <c r="C231" s="20"/>
      <c r="D231" s="20"/>
      <c r="H231" s="220"/>
      <c r="I231" s="220"/>
      <c r="J231" s="220"/>
      <c r="K231" s="224"/>
      <c r="L231" s="220"/>
      <c r="M231" s="220"/>
      <c r="N231" s="220"/>
    </row>
    <row r="232" spans="2:14" x14ac:dyDescent="0.25">
      <c r="B232" s="20"/>
      <c r="C232" s="20"/>
      <c r="D232" s="20"/>
      <c r="H232" s="220"/>
      <c r="I232" s="220"/>
      <c r="J232" s="220"/>
      <c r="K232" s="224"/>
      <c r="L232" s="220"/>
      <c r="M232" s="220"/>
      <c r="N232" s="220"/>
    </row>
    <row r="233" spans="2:14" ht="13" x14ac:dyDescent="0.3">
      <c r="B233" s="20"/>
      <c r="C233" s="20"/>
      <c r="D233" s="20"/>
      <c r="H233" s="220"/>
      <c r="I233" s="240"/>
      <c r="J233" s="241"/>
      <c r="K233" s="241"/>
      <c r="L233" s="242"/>
      <c r="M233" s="242"/>
      <c r="N233" s="235"/>
    </row>
    <row r="234" spans="2:14" ht="13" x14ac:dyDescent="0.3">
      <c r="B234" s="20"/>
      <c r="C234" s="20"/>
      <c r="D234" s="20"/>
      <c r="H234" s="220"/>
      <c r="I234" s="242"/>
      <c r="J234" s="241"/>
      <c r="K234" s="241"/>
      <c r="L234" s="242"/>
      <c r="M234" s="242"/>
      <c r="N234" s="235"/>
    </row>
    <row r="235" spans="2:14" x14ac:dyDescent="0.25">
      <c r="B235" s="20"/>
      <c r="C235" s="20"/>
      <c r="D235" s="20"/>
      <c r="H235" s="220"/>
      <c r="I235" s="243"/>
      <c r="J235" s="93"/>
      <c r="K235" s="93"/>
      <c r="L235" s="93"/>
      <c r="M235" s="244"/>
      <c r="N235" s="235"/>
    </row>
    <row r="236" spans="2:14" x14ac:dyDescent="0.25">
      <c r="B236" s="20"/>
      <c r="C236" s="20"/>
      <c r="D236" s="20"/>
      <c r="H236" s="220"/>
      <c r="I236" s="243"/>
      <c r="J236" s="93"/>
      <c r="K236" s="93"/>
      <c r="L236" s="93"/>
      <c r="M236" s="244"/>
      <c r="N236" s="235"/>
    </row>
    <row r="237" spans="2:14" x14ac:dyDescent="0.25">
      <c r="B237" s="20"/>
      <c r="C237" s="20"/>
      <c r="D237" s="20"/>
      <c r="H237" s="220"/>
      <c r="I237" s="243"/>
      <c r="J237" s="93"/>
      <c r="K237" s="93"/>
      <c r="L237" s="93"/>
      <c r="M237" s="244"/>
      <c r="N237" s="235"/>
    </row>
    <row r="238" spans="2:14" x14ac:dyDescent="0.25">
      <c r="B238"/>
      <c r="D238" s="4"/>
      <c r="H238" s="220"/>
      <c r="I238" s="243"/>
      <c r="J238" s="93"/>
      <c r="K238" s="93"/>
      <c r="L238" s="93"/>
      <c r="M238" s="244"/>
      <c r="N238" s="235"/>
    </row>
    <row r="239" spans="2:14" x14ac:dyDescent="0.25">
      <c r="H239" s="220"/>
      <c r="I239" s="243"/>
      <c r="J239" s="93"/>
      <c r="K239" s="93"/>
      <c r="L239" s="93"/>
      <c r="M239" s="244"/>
      <c r="N239" s="235"/>
    </row>
    <row r="240" spans="2:14" x14ac:dyDescent="0.25">
      <c r="H240" s="220"/>
      <c r="I240" s="243"/>
      <c r="J240" s="93"/>
      <c r="K240" s="93"/>
      <c r="L240" s="93"/>
      <c r="M240" s="244"/>
      <c r="N240" s="235"/>
    </row>
    <row r="241" spans="8:14" x14ac:dyDescent="0.25">
      <c r="H241" s="220"/>
      <c r="I241" s="235"/>
      <c r="J241" s="235"/>
      <c r="K241" s="243"/>
      <c r="L241" s="235"/>
      <c r="M241" s="235"/>
      <c r="N241" s="235"/>
    </row>
    <row r="242" spans="8:14" x14ac:dyDescent="0.25">
      <c r="H242" s="220"/>
      <c r="I242" s="235"/>
      <c r="J242" s="235"/>
      <c r="K242" s="243"/>
      <c r="L242" s="235"/>
      <c r="M242" s="235"/>
      <c r="N242" s="235"/>
    </row>
    <row r="243" spans="8:14" ht="13" x14ac:dyDescent="0.3">
      <c r="H243" s="220"/>
      <c r="I243" s="245"/>
      <c r="J243" s="235"/>
      <c r="K243" s="243"/>
      <c r="L243" s="235"/>
      <c r="M243" s="235"/>
      <c r="N243" s="235"/>
    </row>
    <row r="244" spans="8:14" ht="15" x14ac:dyDescent="0.4">
      <c r="H244" s="220"/>
      <c r="I244" s="246"/>
      <c r="J244" s="247"/>
      <c r="K244" s="243"/>
      <c r="L244" s="235"/>
      <c r="M244" s="235"/>
      <c r="N244" s="235"/>
    </row>
    <row r="245" spans="8:14" x14ac:dyDescent="0.25">
      <c r="H245" s="220"/>
      <c r="I245" s="235"/>
      <c r="J245" s="235"/>
      <c r="K245" s="243"/>
      <c r="L245" s="235"/>
      <c r="M245" s="235"/>
      <c r="N245" s="235"/>
    </row>
    <row r="246" spans="8:14" ht="13" x14ac:dyDescent="0.3">
      <c r="H246" s="220"/>
      <c r="I246" s="245"/>
      <c r="J246" s="248"/>
      <c r="K246" s="243"/>
      <c r="L246" s="235"/>
      <c r="M246" s="235"/>
      <c r="N246" s="235"/>
    </row>
    <row r="247" spans="8:14" ht="13" x14ac:dyDescent="0.3">
      <c r="H247" s="220"/>
      <c r="I247" s="245"/>
      <c r="J247" s="249"/>
      <c r="K247" s="243"/>
      <c r="L247" s="235"/>
      <c r="M247" s="235"/>
      <c r="N247" s="235"/>
    </row>
    <row r="248" spans="8:14" x14ac:dyDescent="0.25">
      <c r="H248" s="220"/>
      <c r="I248" s="240"/>
      <c r="J248" s="235"/>
      <c r="K248" s="243"/>
      <c r="L248" s="235"/>
      <c r="M248" s="235"/>
      <c r="N248" s="235"/>
    </row>
    <row r="249" spans="8:14" ht="13" x14ac:dyDescent="0.3">
      <c r="H249" s="220"/>
      <c r="I249" s="245"/>
      <c r="J249" s="242"/>
      <c r="K249" s="243"/>
      <c r="L249" s="235"/>
      <c r="M249" s="235"/>
      <c r="N249" s="235"/>
    </row>
    <row r="250" spans="8:14" ht="13" x14ac:dyDescent="0.3">
      <c r="H250" s="220"/>
      <c r="I250" s="250"/>
      <c r="J250" s="247"/>
      <c r="K250" s="243"/>
      <c r="L250" s="235"/>
      <c r="M250" s="235"/>
      <c r="N250" s="235"/>
    </row>
    <row r="251" spans="8:14" ht="13" x14ac:dyDescent="0.3">
      <c r="H251" s="220"/>
      <c r="I251" s="245"/>
      <c r="J251" s="235"/>
      <c r="K251" s="243"/>
      <c r="L251" s="235"/>
      <c r="M251" s="235"/>
      <c r="N251" s="235"/>
    </row>
    <row r="252" spans="8:14" ht="13" x14ac:dyDescent="0.3">
      <c r="H252" s="220"/>
      <c r="I252" s="245"/>
      <c r="J252" s="242"/>
      <c r="K252" s="243"/>
      <c r="L252" s="235"/>
      <c r="M252" s="235"/>
      <c r="N252" s="235"/>
    </row>
    <row r="253" spans="8:14" ht="13" x14ac:dyDescent="0.3">
      <c r="H253" s="220"/>
      <c r="I253" s="245"/>
      <c r="J253" s="235"/>
      <c r="K253" s="251"/>
      <c r="L253" s="93"/>
      <c r="M253" s="235"/>
      <c r="N253" s="235"/>
    </row>
    <row r="254" spans="8:14" ht="13" x14ac:dyDescent="0.3">
      <c r="H254" s="220"/>
      <c r="I254" s="250"/>
      <c r="J254" s="242"/>
      <c r="K254" s="243"/>
      <c r="L254" s="235"/>
      <c r="M254" s="235"/>
      <c r="N254" s="235"/>
    </row>
    <row r="255" spans="8:14" x14ac:dyDescent="0.25">
      <c r="H255" s="220"/>
      <c r="I255" s="240"/>
      <c r="J255" s="235"/>
      <c r="K255" s="251"/>
      <c r="L255" s="93"/>
      <c r="M255" s="235"/>
      <c r="N255" s="235"/>
    </row>
    <row r="256" spans="8:14" x14ac:dyDescent="0.25">
      <c r="H256" s="220"/>
      <c r="I256" s="240"/>
      <c r="J256" s="235"/>
      <c r="K256" s="243"/>
      <c r="L256" s="235"/>
      <c r="M256" s="235"/>
      <c r="N256" s="235"/>
    </row>
    <row r="257" spans="1:14" x14ac:dyDescent="0.25">
      <c r="H257" s="220"/>
      <c r="I257" s="240"/>
      <c r="J257" s="235"/>
      <c r="K257" s="251"/>
      <c r="L257" s="252"/>
      <c r="M257" s="235"/>
      <c r="N257" s="235"/>
    </row>
    <row r="258" spans="1:14" ht="13" x14ac:dyDescent="0.3">
      <c r="A258" s="166" t="s">
        <v>254</v>
      </c>
      <c r="C258" s="161"/>
      <c r="D258" s="161"/>
      <c r="E258" s="161"/>
      <c r="H258" s="220"/>
      <c r="I258" s="240"/>
      <c r="J258" s="235"/>
      <c r="K258" s="243"/>
      <c r="L258" s="253"/>
      <c r="M258" s="235"/>
      <c r="N258" s="235"/>
    </row>
    <row r="259" spans="1:14" ht="13" x14ac:dyDescent="0.3">
      <c r="A259" s="171" t="s">
        <v>255</v>
      </c>
      <c r="C259" s="161"/>
      <c r="D259" s="161"/>
      <c r="E259" s="161"/>
      <c r="H259" s="220"/>
      <c r="I259" s="254"/>
      <c r="J259" s="241"/>
      <c r="K259" s="243"/>
      <c r="L259" s="235"/>
      <c r="M259" s="235"/>
      <c r="N259" s="235"/>
    </row>
    <row r="260" spans="1:14" ht="13" x14ac:dyDescent="0.3">
      <c r="A260" s="170" t="s">
        <v>261</v>
      </c>
      <c r="C260" s="161"/>
      <c r="D260" s="161"/>
      <c r="E260" s="161"/>
      <c r="H260" s="220"/>
      <c r="I260" s="254"/>
      <c r="J260" s="243"/>
      <c r="K260" s="243"/>
      <c r="L260" s="235"/>
      <c r="M260" s="235"/>
      <c r="N260" s="235"/>
    </row>
    <row r="261" spans="1:14" ht="13" x14ac:dyDescent="0.3">
      <c r="B261" s="166"/>
      <c r="C261" s="1"/>
      <c r="D261" s="161"/>
      <c r="E261" s="161"/>
      <c r="H261" s="220"/>
      <c r="I261" s="254"/>
      <c r="J261" s="243"/>
      <c r="K261" s="243"/>
      <c r="L261" s="235"/>
      <c r="M261" s="235"/>
      <c r="N261" s="235"/>
    </row>
    <row r="262" spans="1:14" x14ac:dyDescent="0.25">
      <c r="A262" s="167" t="s">
        <v>256</v>
      </c>
      <c r="B262" s="168"/>
      <c r="C262" s="169"/>
      <c r="D262" s="169"/>
      <c r="H262" s="220"/>
      <c r="I262" s="254"/>
      <c r="J262" s="243"/>
      <c r="K262" s="243"/>
      <c r="L262" s="235"/>
      <c r="M262" s="235"/>
      <c r="N262" s="235"/>
    </row>
    <row r="263" spans="1:14" ht="13" x14ac:dyDescent="0.3">
      <c r="A263" s="170" t="s">
        <v>257</v>
      </c>
      <c r="B263" s="168"/>
      <c r="C263" s="169"/>
      <c r="D263" s="169"/>
      <c r="H263" s="220"/>
      <c r="I263" s="254"/>
      <c r="J263" s="241"/>
      <c r="K263" s="243"/>
      <c r="L263" s="235"/>
      <c r="M263" s="235"/>
      <c r="N263" s="235"/>
    </row>
    <row r="264" spans="1:14" x14ac:dyDescent="0.25">
      <c r="A264" s="172" t="s">
        <v>258</v>
      </c>
      <c r="B264" s="168"/>
      <c r="C264" s="169"/>
      <c r="D264" s="169"/>
      <c r="H264" s="220"/>
      <c r="I264" s="254"/>
      <c r="J264" s="240"/>
      <c r="K264" s="243"/>
      <c r="L264" s="235"/>
      <c r="M264" s="235"/>
      <c r="N264" s="235"/>
    </row>
    <row r="265" spans="1:14" ht="13" x14ac:dyDescent="0.3">
      <c r="A265" s="170" t="s">
        <v>259</v>
      </c>
      <c r="B265" s="168"/>
      <c r="C265" s="169"/>
      <c r="D265" s="169"/>
      <c r="H265" s="220"/>
      <c r="I265" s="254"/>
      <c r="J265" s="255"/>
      <c r="K265" s="243"/>
      <c r="L265" s="235"/>
      <c r="M265" s="235"/>
      <c r="N265" s="235"/>
    </row>
    <row r="266" spans="1:14" x14ac:dyDescent="0.25">
      <c r="A266"/>
      <c r="B266"/>
      <c r="H266" s="220"/>
      <c r="I266" s="254"/>
      <c r="J266" s="240"/>
      <c r="K266" s="243"/>
      <c r="L266" s="235"/>
      <c r="M266" s="235"/>
      <c r="N266" s="235"/>
    </row>
    <row r="267" spans="1:14" ht="13" x14ac:dyDescent="0.3">
      <c r="A267"/>
      <c r="B267"/>
      <c r="H267" s="220"/>
      <c r="I267" s="254"/>
      <c r="J267" s="255"/>
      <c r="K267" s="243"/>
      <c r="L267" s="235"/>
      <c r="M267" s="235"/>
      <c r="N267" s="235"/>
    </row>
    <row r="268" spans="1:14" ht="13" x14ac:dyDescent="0.3">
      <c r="A268" s="173" t="s">
        <v>265</v>
      </c>
      <c r="B268"/>
      <c r="H268" s="220"/>
      <c r="I268" s="235"/>
      <c r="J268" s="235"/>
      <c r="K268" s="243"/>
      <c r="L268" s="235"/>
      <c r="M268" s="235"/>
      <c r="N268" s="235"/>
    </row>
    <row r="269" spans="1:14" x14ac:dyDescent="0.25">
      <c r="A269" s="165"/>
      <c r="B269"/>
      <c r="H269" s="220"/>
      <c r="I269" s="235"/>
      <c r="J269" s="256"/>
      <c r="K269" s="243"/>
      <c r="L269" s="235"/>
      <c r="M269" s="235"/>
      <c r="N269" s="235"/>
    </row>
    <row r="270" spans="1:14" x14ac:dyDescent="0.25">
      <c r="A270" s="165" t="s">
        <v>266</v>
      </c>
      <c r="B270" s="161"/>
      <c r="C270" s="161"/>
      <c r="D270" s="161"/>
      <c r="E270" s="161"/>
      <c r="H270" s="220"/>
      <c r="I270" s="235"/>
      <c r="J270" s="235"/>
      <c r="K270" s="243"/>
      <c r="L270" s="235"/>
      <c r="M270" s="235"/>
      <c r="N270" s="235"/>
    </row>
    <row r="271" spans="1:14" x14ac:dyDescent="0.25">
      <c r="A271"/>
      <c r="B271" s="161"/>
      <c r="C271" s="161"/>
      <c r="D271" s="161"/>
      <c r="E271" s="161"/>
      <c r="H271" s="220"/>
      <c r="I271" s="235"/>
      <c r="J271" s="235"/>
      <c r="K271" s="243"/>
      <c r="L271" s="235"/>
      <c r="M271" s="235"/>
      <c r="N271" s="235"/>
    </row>
    <row r="272" spans="1:14" x14ac:dyDescent="0.25">
      <c r="A272" s="165" t="s">
        <v>264</v>
      </c>
      <c r="B272" s="161"/>
      <c r="C272" s="161"/>
      <c r="D272" s="161"/>
      <c r="E272" s="161"/>
      <c r="H272" s="220"/>
      <c r="I272" s="220"/>
      <c r="J272" s="220"/>
      <c r="K272" s="224"/>
      <c r="L272" s="220"/>
      <c r="M272" s="220"/>
      <c r="N272" s="220"/>
    </row>
    <row r="273" spans="1:14" x14ac:dyDescent="0.25">
      <c r="A273"/>
      <c r="B273" s="161"/>
      <c r="C273" s="161"/>
      <c r="D273" s="161"/>
      <c r="E273" s="161"/>
      <c r="G273" s="161"/>
      <c r="H273" s="220"/>
      <c r="I273" s="220"/>
      <c r="J273" s="220"/>
      <c r="K273" s="224"/>
      <c r="L273" s="220"/>
      <c r="M273" s="220"/>
      <c r="N273" s="220"/>
    </row>
    <row r="274" spans="1:14" x14ac:dyDescent="0.25">
      <c r="A274" s="165" t="s">
        <v>260</v>
      </c>
      <c r="B274" s="161"/>
      <c r="C274" s="161"/>
      <c r="D274" s="161"/>
      <c r="E274" s="161"/>
      <c r="G274" s="161"/>
      <c r="H274" s="220"/>
      <c r="I274" s="220"/>
      <c r="J274" s="220"/>
      <c r="K274" s="224"/>
      <c r="L274" s="220"/>
      <c r="M274" s="220"/>
      <c r="N274" s="220"/>
    </row>
    <row r="275" spans="1:14" x14ac:dyDescent="0.25">
      <c r="A275"/>
      <c r="B275"/>
      <c r="C275" s="161"/>
      <c r="D275" s="161"/>
      <c r="E275" s="161"/>
      <c r="G275" s="161"/>
      <c r="H275" s="220"/>
      <c r="I275" s="220"/>
      <c r="J275" s="220"/>
      <c r="K275" s="224"/>
      <c r="L275" s="220"/>
      <c r="M275" s="220"/>
      <c r="N275" s="220"/>
    </row>
    <row r="276" spans="1:14" ht="13" x14ac:dyDescent="0.3">
      <c r="A276" s="165" t="s">
        <v>267</v>
      </c>
      <c r="B276"/>
      <c r="G276" s="161"/>
      <c r="H276" s="220"/>
      <c r="I276" s="220"/>
      <c r="J276" s="220"/>
      <c r="K276" s="224"/>
      <c r="L276" s="220"/>
      <c r="M276" s="220"/>
      <c r="N276" s="220"/>
    </row>
    <row r="277" spans="1:14" x14ac:dyDescent="0.25">
      <c r="A277"/>
      <c r="B277"/>
      <c r="G277" s="161"/>
      <c r="H277" s="220"/>
      <c r="I277" s="220"/>
      <c r="J277" s="220"/>
      <c r="K277" s="224"/>
      <c r="L277" s="220"/>
      <c r="M277" s="220"/>
      <c r="N277" s="220"/>
    </row>
    <row r="278" spans="1:14" ht="13" x14ac:dyDescent="0.3">
      <c r="A278" s="165" t="s">
        <v>268</v>
      </c>
      <c r="B278"/>
      <c r="G278" s="161"/>
      <c r="H278" s="220"/>
      <c r="I278" s="220"/>
      <c r="J278" s="220"/>
      <c r="K278" s="224"/>
      <c r="L278" s="220"/>
      <c r="M278" s="220"/>
      <c r="N278" s="220"/>
    </row>
    <row r="279" spans="1:14" x14ac:dyDescent="0.25">
      <c r="A279" s="5"/>
      <c r="B279"/>
      <c r="H279" s="220"/>
      <c r="I279" s="220"/>
      <c r="J279" s="220"/>
      <c r="K279" s="224"/>
      <c r="L279" s="220"/>
      <c r="M279" s="220"/>
      <c r="N279" s="220"/>
    </row>
    <row r="280" spans="1:14" ht="13" x14ac:dyDescent="0.3">
      <c r="A280" s="126" t="s">
        <v>262</v>
      </c>
      <c r="B280"/>
      <c r="H280" s="220"/>
      <c r="I280" s="220"/>
      <c r="J280" s="220"/>
      <c r="K280" s="224"/>
      <c r="L280" s="220"/>
      <c r="M280" s="220"/>
      <c r="N280" s="220"/>
    </row>
    <row r="281" spans="1:14" ht="13.5" thickBot="1" x14ac:dyDescent="0.35">
      <c r="B281" s="48"/>
      <c r="C281" s="55" t="s">
        <v>36</v>
      </c>
      <c r="H281" s="220"/>
      <c r="I281" s="220"/>
      <c r="J281" s="220"/>
      <c r="K281" s="224"/>
      <c r="L281" s="220"/>
      <c r="M281" s="220"/>
      <c r="N281" s="220"/>
    </row>
    <row r="282" spans="1:14" ht="13.5" thickBot="1" x14ac:dyDescent="0.35">
      <c r="B282" s="58" t="s">
        <v>127</v>
      </c>
      <c r="C282" s="174">
        <v>2.9999926044729834</v>
      </c>
      <c r="D282" t="s">
        <v>275</v>
      </c>
      <c r="H282" s="220"/>
      <c r="I282" s="220"/>
      <c r="J282" s="220"/>
      <c r="K282" s="224"/>
      <c r="L282" s="220"/>
      <c r="M282" s="220"/>
      <c r="N282" s="220"/>
    </row>
    <row r="283" spans="1:14" ht="13" x14ac:dyDescent="0.3">
      <c r="B283" s="48"/>
      <c r="C283" s="55" t="s">
        <v>37</v>
      </c>
      <c r="H283" s="220"/>
      <c r="I283" s="220"/>
      <c r="J283" s="220"/>
      <c r="K283" s="224"/>
      <c r="L283" s="220"/>
      <c r="M283" s="220"/>
      <c r="N283" s="220"/>
    </row>
    <row r="284" spans="1:14" ht="13" x14ac:dyDescent="0.3">
      <c r="B284" s="58" t="s">
        <v>221</v>
      </c>
      <c r="C284" s="5" t="s">
        <v>91</v>
      </c>
      <c r="H284" s="220"/>
      <c r="I284" s="220"/>
      <c r="J284" s="220"/>
      <c r="K284" s="224"/>
      <c r="L284" s="220"/>
      <c r="M284" s="220"/>
      <c r="N284" s="220"/>
    </row>
    <row r="285" spans="1:14" ht="13" x14ac:dyDescent="0.3">
      <c r="B285" s="70" t="s">
        <v>53</v>
      </c>
      <c r="C285" s="141">
        <f>NORMSDIST( C282 )</f>
        <v>0.9986500691921516</v>
      </c>
      <c r="H285" s="220"/>
      <c r="I285" s="220"/>
      <c r="J285" s="220"/>
      <c r="K285" s="224"/>
      <c r="L285" s="220"/>
      <c r="M285" s="220"/>
      <c r="N285" s="220"/>
    </row>
    <row r="286" spans="1:14" ht="13" x14ac:dyDescent="0.3">
      <c r="B286" s="58" t="s">
        <v>229</v>
      </c>
      <c r="C286" s="5" t="s">
        <v>92</v>
      </c>
      <c r="H286" s="220"/>
      <c r="I286" s="220"/>
      <c r="J286" s="220"/>
      <c r="K286" s="224"/>
      <c r="L286" s="220"/>
      <c r="M286" s="220"/>
      <c r="N286" s="220"/>
    </row>
    <row r="287" spans="1:14" ht="13" x14ac:dyDescent="0.3">
      <c r="B287" s="70" t="s">
        <v>53</v>
      </c>
      <c r="C287" s="141">
        <f>1- NORMSDIST( C282 )</f>
        <v>1.3499308078483985E-3</v>
      </c>
      <c r="H287" s="220"/>
      <c r="I287" s="220"/>
      <c r="J287" s="220"/>
      <c r="K287" s="224"/>
      <c r="L287" s="220"/>
      <c r="M287" s="220"/>
      <c r="N287" s="220"/>
    </row>
    <row r="288" spans="1:14" ht="13" thickBot="1" x14ac:dyDescent="0.3">
      <c r="B288" s="48" t="s">
        <v>263</v>
      </c>
      <c r="H288" s="220"/>
      <c r="I288" s="220"/>
      <c r="J288" s="220"/>
      <c r="K288" s="224"/>
      <c r="L288" s="220"/>
      <c r="M288" s="220"/>
      <c r="N288" s="220"/>
    </row>
    <row r="289" spans="1:14" ht="13.5" thickBot="1" x14ac:dyDescent="0.35">
      <c r="B289" s="48" t="s">
        <v>276</v>
      </c>
      <c r="C289" s="276">
        <f>2000000*C287</f>
        <v>2699.8616156967969</v>
      </c>
      <c r="H289" s="220"/>
      <c r="I289" s="220"/>
      <c r="J289" s="220"/>
      <c r="K289" s="224"/>
      <c r="L289" s="220"/>
      <c r="M289" s="220"/>
      <c r="N289" s="220"/>
    </row>
    <row r="290" spans="1:14" x14ac:dyDescent="0.25">
      <c r="H290" s="220"/>
      <c r="I290" s="220"/>
      <c r="J290" s="220"/>
      <c r="K290" s="224"/>
      <c r="L290" s="220"/>
      <c r="M290" s="220"/>
      <c r="N290" s="220"/>
    </row>
    <row r="291" spans="1:14" x14ac:dyDescent="0.25">
      <c r="H291" s="220"/>
      <c r="I291" s="220"/>
      <c r="J291" s="220"/>
      <c r="K291" s="224"/>
      <c r="L291" s="220"/>
      <c r="M291" s="220"/>
      <c r="N291" s="220"/>
    </row>
    <row r="292" spans="1:14" x14ac:dyDescent="0.25">
      <c r="H292" s="220"/>
      <c r="I292" s="220"/>
      <c r="J292" s="220"/>
      <c r="K292" s="224"/>
      <c r="L292" s="220"/>
      <c r="M292" s="220"/>
      <c r="N292" s="220"/>
    </row>
    <row r="293" spans="1:14" ht="13" x14ac:dyDescent="0.3">
      <c r="A293" s="126"/>
      <c r="B293"/>
      <c r="H293" s="220"/>
      <c r="I293" s="220"/>
      <c r="J293" s="220"/>
      <c r="K293" s="224"/>
      <c r="L293" s="220"/>
      <c r="M293" s="220"/>
      <c r="N293" s="220"/>
    </row>
    <row r="294" spans="1:14" x14ac:dyDescent="0.25">
      <c r="H294" s="220"/>
      <c r="I294" s="220"/>
      <c r="J294" s="220"/>
      <c r="K294" s="224"/>
      <c r="L294" s="220"/>
      <c r="M294" s="220"/>
      <c r="N294" s="220"/>
    </row>
    <row r="295" spans="1:14" x14ac:dyDescent="0.25">
      <c r="H295" s="220"/>
      <c r="I295" s="220"/>
      <c r="J295" s="220"/>
      <c r="K295" s="224"/>
      <c r="L295" s="220"/>
      <c r="M295" s="220"/>
      <c r="N295" s="220"/>
    </row>
    <row r="296" spans="1:14" x14ac:dyDescent="0.25">
      <c r="H296" s="220"/>
      <c r="I296" s="220"/>
      <c r="J296" s="220"/>
      <c r="K296" s="224"/>
      <c r="L296" s="220"/>
      <c r="M296" s="220"/>
      <c r="N296" s="220"/>
    </row>
    <row r="297" spans="1:14" ht="13.5" thickBot="1" x14ac:dyDescent="0.35">
      <c r="B297" s="48"/>
      <c r="C297" s="55" t="s">
        <v>36</v>
      </c>
      <c r="H297" s="220"/>
      <c r="I297" s="220"/>
      <c r="J297" s="220"/>
      <c r="K297" s="224"/>
      <c r="L297" s="220"/>
      <c r="M297" s="220"/>
      <c r="N297" s="220"/>
    </row>
    <row r="298" spans="1:14" ht="13.5" thickBot="1" x14ac:dyDescent="0.35">
      <c r="B298" s="58" t="s">
        <v>127</v>
      </c>
      <c r="C298" s="197">
        <v>4.2648907670687013</v>
      </c>
      <c r="D298" t="s">
        <v>275</v>
      </c>
      <c r="H298" s="220"/>
      <c r="I298" s="220"/>
      <c r="J298" s="220"/>
      <c r="K298" s="224"/>
      <c r="L298" s="220"/>
      <c r="M298" s="220"/>
      <c r="N298" s="220"/>
    </row>
    <row r="299" spans="1:14" ht="13" x14ac:dyDescent="0.3">
      <c r="B299" s="48"/>
      <c r="C299" s="55" t="s">
        <v>37</v>
      </c>
      <c r="H299" s="220"/>
      <c r="I299" s="220"/>
      <c r="J299" s="220"/>
      <c r="K299" s="224"/>
      <c r="L299" s="220"/>
      <c r="M299" s="220"/>
      <c r="N299" s="220"/>
    </row>
    <row r="300" spans="1:14" ht="13" x14ac:dyDescent="0.3">
      <c r="B300" s="58" t="s">
        <v>221</v>
      </c>
      <c r="C300" s="5" t="s">
        <v>91</v>
      </c>
      <c r="H300" s="220"/>
      <c r="I300" s="220"/>
      <c r="J300" s="220"/>
      <c r="K300" s="224"/>
      <c r="L300" s="220"/>
      <c r="M300" s="220"/>
      <c r="N300" s="220"/>
    </row>
    <row r="301" spans="1:14" ht="13" x14ac:dyDescent="0.3">
      <c r="B301" s="70" t="s">
        <v>53</v>
      </c>
      <c r="C301" s="141">
        <f>NORMSDIST( C298 )</f>
        <v>0.99998999999879723</v>
      </c>
      <c r="H301" s="220"/>
      <c r="I301" s="220"/>
      <c r="J301" s="220"/>
      <c r="K301" s="224"/>
      <c r="L301" s="220"/>
      <c r="M301" s="220"/>
      <c r="N301" s="220"/>
    </row>
    <row r="302" spans="1:14" ht="13" x14ac:dyDescent="0.3">
      <c r="B302" s="58" t="s">
        <v>229</v>
      </c>
      <c r="C302" s="5" t="s">
        <v>92</v>
      </c>
      <c r="H302" s="220"/>
      <c r="I302" s="220"/>
      <c r="J302" s="220"/>
      <c r="K302" s="224"/>
      <c r="L302" s="220"/>
      <c r="M302" s="220"/>
      <c r="N302" s="220"/>
    </row>
    <row r="303" spans="1:14" ht="13" x14ac:dyDescent="0.3">
      <c r="B303" s="70" t="s">
        <v>53</v>
      </c>
      <c r="C303" s="141">
        <f>1- NORMSDIST( C298 )</f>
        <v>1.0000001202770115E-5</v>
      </c>
      <c r="H303" s="220"/>
      <c r="I303" s="220"/>
      <c r="J303" s="220"/>
      <c r="K303" s="224"/>
      <c r="L303" s="220"/>
      <c r="M303" s="220"/>
      <c r="N303" s="220"/>
    </row>
    <row r="304" spans="1:14" ht="13" thickBot="1" x14ac:dyDescent="0.3">
      <c r="B304" s="48" t="s">
        <v>263</v>
      </c>
      <c r="H304" s="220"/>
      <c r="I304" s="220"/>
      <c r="J304" s="220"/>
      <c r="K304" s="224"/>
      <c r="L304" s="220"/>
      <c r="M304" s="220"/>
      <c r="N304" s="220"/>
    </row>
    <row r="305" spans="2:14" ht="13.5" thickBot="1" x14ac:dyDescent="0.35">
      <c r="B305" s="48" t="s">
        <v>276</v>
      </c>
      <c r="C305" s="277">
        <f>2000000*C303</f>
        <v>20.000002405540229</v>
      </c>
      <c r="H305" s="220"/>
      <c r="I305" s="220"/>
      <c r="J305" s="220"/>
      <c r="K305" s="224"/>
      <c r="L305" s="220"/>
      <c r="M305" s="220"/>
      <c r="N305" s="220"/>
    </row>
    <row r="306" spans="2:14" x14ac:dyDescent="0.25">
      <c r="H306" s="220"/>
      <c r="I306" s="220"/>
      <c r="J306" s="220"/>
      <c r="K306" s="224"/>
      <c r="L306" s="220"/>
      <c r="M306" s="220"/>
      <c r="N306" s="220"/>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53"/>
  <sheetViews>
    <sheetView workbookViewId="0">
      <selection activeCell="K1" sqref="K1"/>
    </sheetView>
  </sheetViews>
  <sheetFormatPr defaultRowHeight="12.5" x14ac:dyDescent="0.25"/>
  <cols>
    <col min="1" max="1" width="7.453125" customWidth="1"/>
    <col min="2" max="2" width="7.7265625" customWidth="1"/>
    <col min="3" max="3" width="11.54296875" customWidth="1"/>
    <col min="4" max="4" width="11.1796875" customWidth="1"/>
    <col min="5" max="5" width="11" customWidth="1"/>
    <col min="6" max="6" width="12" customWidth="1"/>
    <col min="7" max="7" width="11.54296875" customWidth="1"/>
    <col min="10" max="10" width="10.453125" customWidth="1"/>
    <col min="11" max="11" width="12" customWidth="1"/>
    <col min="12" max="12" width="12.54296875" customWidth="1"/>
  </cols>
  <sheetData>
    <row r="1" spans="1:18" ht="15.5" x14ac:dyDescent="0.35">
      <c r="A1" s="2" t="s">
        <v>278</v>
      </c>
      <c r="J1" s="220"/>
      <c r="K1" s="220"/>
      <c r="L1" s="220"/>
      <c r="M1" s="220"/>
      <c r="N1" s="220"/>
      <c r="O1" s="220"/>
      <c r="P1" s="220"/>
      <c r="Q1" s="220"/>
      <c r="R1" s="220"/>
    </row>
    <row r="2" spans="1:18" ht="13" x14ac:dyDescent="0.3">
      <c r="B2" s="1" t="s">
        <v>0</v>
      </c>
      <c r="J2" s="220"/>
      <c r="K2" s="220"/>
      <c r="L2" s="220"/>
      <c r="M2" s="220"/>
      <c r="N2" s="220"/>
      <c r="O2" s="220"/>
      <c r="P2" s="220"/>
      <c r="Q2" s="220"/>
      <c r="R2" s="220"/>
    </row>
    <row r="3" spans="1:18" ht="15.5" x14ac:dyDescent="0.35">
      <c r="B3" s="2" t="s">
        <v>226</v>
      </c>
      <c r="J3" s="220"/>
      <c r="K3" s="220"/>
      <c r="L3" s="220"/>
      <c r="M3" s="220"/>
      <c r="N3" s="220"/>
      <c r="O3" s="220"/>
      <c r="P3" s="220"/>
      <c r="Q3" s="220"/>
      <c r="R3" s="220"/>
    </row>
    <row r="4" spans="1:18" x14ac:dyDescent="0.25">
      <c r="J4" s="220"/>
      <c r="K4" s="220"/>
      <c r="L4" s="220"/>
      <c r="M4" s="220"/>
      <c r="N4" s="220"/>
      <c r="O4" s="220"/>
      <c r="P4" s="220"/>
      <c r="Q4" s="220"/>
      <c r="R4" s="220"/>
    </row>
    <row r="5" spans="1:18" x14ac:dyDescent="0.25">
      <c r="J5" s="220"/>
      <c r="K5" s="220"/>
      <c r="L5" s="220"/>
      <c r="M5" s="220"/>
      <c r="N5" s="220"/>
      <c r="O5" s="220"/>
      <c r="P5" s="220"/>
      <c r="Q5" s="220"/>
      <c r="R5" s="220"/>
    </row>
    <row r="6" spans="1:18" x14ac:dyDescent="0.25">
      <c r="J6" s="220"/>
      <c r="K6" s="220"/>
      <c r="L6" s="220"/>
      <c r="M6" s="220"/>
      <c r="N6" s="220"/>
      <c r="O6" s="220"/>
      <c r="P6" s="220"/>
      <c r="Q6" s="220"/>
      <c r="R6" s="220"/>
    </row>
    <row r="7" spans="1:18" x14ac:dyDescent="0.25">
      <c r="J7" s="220"/>
      <c r="K7" s="220"/>
      <c r="L7" s="220"/>
      <c r="M7" s="220"/>
      <c r="N7" s="220"/>
      <c r="O7" s="220"/>
      <c r="P7" s="220"/>
      <c r="Q7" s="220"/>
      <c r="R7" s="220"/>
    </row>
    <row r="8" spans="1:18" x14ac:dyDescent="0.25">
      <c r="J8" s="220"/>
      <c r="K8" s="220"/>
      <c r="L8" s="220"/>
      <c r="M8" s="220"/>
      <c r="N8" s="220"/>
      <c r="O8" s="220"/>
      <c r="P8" s="220"/>
      <c r="Q8" s="220"/>
      <c r="R8" s="220"/>
    </row>
    <row r="9" spans="1:18" x14ac:dyDescent="0.25">
      <c r="J9" s="220"/>
      <c r="K9" s="220"/>
      <c r="L9" s="220"/>
      <c r="M9" s="220"/>
      <c r="N9" s="220"/>
      <c r="O9" s="220"/>
      <c r="P9" s="220"/>
      <c r="Q9" s="220"/>
      <c r="R9" s="220"/>
    </row>
    <row r="10" spans="1:18" x14ac:dyDescent="0.25">
      <c r="J10" s="220"/>
      <c r="K10" s="220"/>
      <c r="L10" s="220"/>
      <c r="M10" s="220"/>
      <c r="N10" s="220"/>
      <c r="O10" s="220"/>
      <c r="P10" s="220"/>
      <c r="Q10" s="220"/>
      <c r="R10" s="220"/>
    </row>
    <row r="11" spans="1:18" x14ac:dyDescent="0.25">
      <c r="J11" s="220"/>
      <c r="K11" s="220"/>
      <c r="L11" s="220"/>
      <c r="M11" s="220"/>
      <c r="N11" s="220"/>
      <c r="O11" s="220"/>
      <c r="P11" s="220"/>
      <c r="Q11" s="220"/>
      <c r="R11" s="220"/>
    </row>
    <row r="12" spans="1:18" x14ac:dyDescent="0.25">
      <c r="J12" s="220"/>
      <c r="K12" s="220"/>
      <c r="L12" s="220"/>
      <c r="M12" s="220"/>
      <c r="N12" s="220"/>
      <c r="O12" s="220"/>
      <c r="P12" s="220"/>
      <c r="Q12" s="220"/>
      <c r="R12" s="220"/>
    </row>
    <row r="13" spans="1:18" x14ac:dyDescent="0.25">
      <c r="J13" s="220"/>
      <c r="K13" s="220"/>
      <c r="L13" s="220"/>
      <c r="M13" s="220"/>
      <c r="N13" s="220"/>
      <c r="O13" s="220"/>
      <c r="P13" s="220"/>
      <c r="Q13" s="220"/>
      <c r="R13" s="220"/>
    </row>
    <row r="14" spans="1:18" x14ac:dyDescent="0.25">
      <c r="J14" s="220"/>
      <c r="K14" s="220"/>
      <c r="L14" s="220"/>
      <c r="M14" s="220"/>
      <c r="N14" s="220"/>
      <c r="O14" s="220"/>
      <c r="P14" s="220"/>
      <c r="Q14" s="220"/>
      <c r="R14" s="220"/>
    </row>
    <row r="15" spans="1:18" x14ac:dyDescent="0.25">
      <c r="J15" s="220"/>
      <c r="K15" s="220"/>
      <c r="L15" s="220"/>
      <c r="M15" s="220"/>
      <c r="N15" s="220"/>
      <c r="O15" s="220"/>
      <c r="P15" s="220"/>
      <c r="Q15" s="220"/>
      <c r="R15" s="220"/>
    </row>
    <row r="16" spans="1:18" x14ac:dyDescent="0.25">
      <c r="J16" s="220"/>
      <c r="K16" s="220"/>
      <c r="L16" s="220"/>
      <c r="M16" s="220"/>
      <c r="N16" s="220"/>
      <c r="O16" s="220"/>
      <c r="P16" s="220"/>
      <c r="Q16" s="220"/>
      <c r="R16" s="220"/>
    </row>
    <row r="17" spans="10:18" x14ac:dyDescent="0.25">
      <c r="J17" s="220"/>
      <c r="K17" s="220"/>
      <c r="L17" s="220"/>
      <c r="M17" s="220"/>
      <c r="N17" s="220"/>
      <c r="O17" s="220"/>
      <c r="P17" s="220"/>
      <c r="Q17" s="220"/>
      <c r="R17" s="220"/>
    </row>
    <row r="18" spans="10:18" x14ac:dyDescent="0.25">
      <c r="J18" s="220"/>
      <c r="K18" s="220"/>
      <c r="L18" s="220"/>
      <c r="M18" s="220"/>
      <c r="N18" s="220"/>
      <c r="O18" s="220"/>
      <c r="P18" s="220"/>
      <c r="Q18" s="220"/>
      <c r="R18" s="220"/>
    </row>
    <row r="19" spans="10:18" x14ac:dyDescent="0.25">
      <c r="J19" s="220"/>
      <c r="K19" s="220"/>
      <c r="L19" s="220"/>
      <c r="M19" s="220"/>
      <c r="N19" s="220"/>
      <c r="O19" s="220"/>
      <c r="P19" s="220"/>
      <c r="Q19" s="220"/>
      <c r="R19" s="220"/>
    </row>
    <row r="20" spans="10:18" x14ac:dyDescent="0.25">
      <c r="J20" s="220"/>
      <c r="K20" s="220"/>
      <c r="L20" s="220"/>
      <c r="M20" s="220"/>
      <c r="N20" s="220"/>
      <c r="O20" s="220"/>
      <c r="P20" s="220"/>
      <c r="Q20" s="220"/>
      <c r="R20" s="220"/>
    </row>
    <row r="21" spans="10:18" x14ac:dyDescent="0.25">
      <c r="J21" s="220"/>
      <c r="K21" s="220"/>
      <c r="L21" s="220"/>
      <c r="M21" s="220"/>
      <c r="N21" s="220"/>
      <c r="O21" s="220"/>
      <c r="P21" s="220"/>
      <c r="Q21" s="220"/>
      <c r="R21" s="220"/>
    </row>
    <row r="22" spans="10:18" x14ac:dyDescent="0.25">
      <c r="J22" s="220"/>
      <c r="K22" s="220"/>
      <c r="L22" s="220"/>
      <c r="M22" s="220"/>
      <c r="N22" s="220"/>
      <c r="O22" s="220"/>
      <c r="P22" s="220"/>
      <c r="Q22" s="220"/>
      <c r="R22" s="220"/>
    </row>
    <row r="23" spans="10:18" x14ac:dyDescent="0.25">
      <c r="J23" s="220"/>
      <c r="K23" s="220"/>
      <c r="L23" s="220"/>
      <c r="M23" s="220"/>
      <c r="N23" s="220"/>
      <c r="O23" s="220"/>
      <c r="P23" s="220"/>
      <c r="Q23" s="220"/>
      <c r="R23" s="220"/>
    </row>
    <row r="24" spans="10:18" x14ac:dyDescent="0.25">
      <c r="J24" s="220"/>
      <c r="K24" s="220"/>
      <c r="L24" s="220"/>
      <c r="M24" s="220"/>
      <c r="N24" s="220"/>
      <c r="O24" s="220"/>
      <c r="P24" s="220"/>
      <c r="Q24" s="220"/>
      <c r="R24" s="220"/>
    </row>
    <row r="25" spans="10:18" x14ac:dyDescent="0.25">
      <c r="J25" s="220"/>
      <c r="K25" s="220"/>
      <c r="L25" s="220"/>
      <c r="M25" s="220"/>
      <c r="N25" s="220"/>
      <c r="O25" s="220"/>
      <c r="P25" s="220"/>
      <c r="Q25" s="220"/>
      <c r="R25" s="220"/>
    </row>
    <row r="26" spans="10:18" x14ac:dyDescent="0.25">
      <c r="J26" s="220"/>
      <c r="K26" s="220"/>
      <c r="L26" s="220"/>
      <c r="M26" s="220"/>
      <c r="N26" s="220"/>
      <c r="O26" s="220"/>
      <c r="P26" s="220"/>
      <c r="Q26" s="220"/>
      <c r="R26" s="220"/>
    </row>
    <row r="27" spans="10:18" x14ac:dyDescent="0.25">
      <c r="J27" s="220"/>
      <c r="K27" s="220"/>
      <c r="L27" s="220"/>
      <c r="M27" s="220"/>
      <c r="N27" s="220"/>
      <c r="O27" s="220"/>
      <c r="P27" s="220"/>
      <c r="Q27" s="220"/>
      <c r="R27" s="220"/>
    </row>
    <row r="28" spans="10:18" x14ac:dyDescent="0.25">
      <c r="J28" s="220"/>
      <c r="K28" s="220"/>
      <c r="L28" s="220"/>
      <c r="M28" s="220"/>
      <c r="N28" s="220"/>
      <c r="O28" s="220"/>
      <c r="P28" s="220"/>
      <c r="Q28" s="220"/>
      <c r="R28" s="220"/>
    </row>
    <row r="29" spans="10:18" x14ac:dyDescent="0.25">
      <c r="J29" s="220"/>
      <c r="K29" s="220"/>
      <c r="L29" s="220"/>
      <c r="M29" s="220"/>
      <c r="N29" s="220"/>
      <c r="O29" s="220"/>
      <c r="P29" s="220"/>
      <c r="Q29" s="220"/>
      <c r="R29" s="220"/>
    </row>
    <row r="30" spans="10:18" x14ac:dyDescent="0.25">
      <c r="J30" s="220"/>
      <c r="K30" s="220"/>
      <c r="L30" s="220"/>
      <c r="M30" s="220"/>
      <c r="N30" s="220"/>
      <c r="O30" s="220"/>
      <c r="P30" s="220"/>
      <c r="Q30" s="220"/>
      <c r="R30" s="220"/>
    </row>
    <row r="31" spans="10:18" x14ac:dyDescent="0.25">
      <c r="J31" s="220"/>
      <c r="K31" s="220"/>
      <c r="L31" s="220"/>
      <c r="M31" s="220"/>
      <c r="N31" s="220"/>
      <c r="O31" s="220"/>
      <c r="P31" s="220"/>
      <c r="Q31" s="220"/>
      <c r="R31" s="220"/>
    </row>
    <row r="32" spans="10:18" x14ac:dyDescent="0.25">
      <c r="J32" s="220"/>
      <c r="K32" s="220"/>
      <c r="L32" s="220"/>
      <c r="M32" s="220"/>
      <c r="N32" s="220"/>
      <c r="O32" s="220"/>
      <c r="P32" s="220"/>
      <c r="Q32" s="220"/>
      <c r="R32" s="220"/>
    </row>
    <row r="33" spans="10:18" x14ac:dyDescent="0.25">
      <c r="J33" s="220"/>
      <c r="K33" s="220"/>
      <c r="L33" s="220"/>
      <c r="M33" s="220"/>
      <c r="N33" s="220"/>
      <c r="O33" s="220"/>
      <c r="P33" s="220"/>
      <c r="Q33" s="220"/>
      <c r="R33" s="220"/>
    </row>
    <row r="34" spans="10:18" x14ac:dyDescent="0.25">
      <c r="J34" s="220"/>
      <c r="K34" s="220"/>
      <c r="L34" s="220"/>
      <c r="M34" s="220"/>
      <c r="N34" s="220"/>
      <c r="O34" s="220"/>
      <c r="P34" s="220"/>
      <c r="Q34" s="220"/>
      <c r="R34" s="220"/>
    </row>
    <row r="35" spans="10:18" x14ac:dyDescent="0.25">
      <c r="J35" s="220"/>
      <c r="K35" s="220"/>
      <c r="L35" s="220"/>
      <c r="M35" s="220"/>
      <c r="N35" s="220"/>
      <c r="O35" s="220"/>
      <c r="P35" s="220"/>
      <c r="Q35" s="220"/>
      <c r="R35" s="220"/>
    </row>
    <row r="36" spans="10:18" x14ac:dyDescent="0.25">
      <c r="J36" s="220"/>
      <c r="K36" s="220"/>
      <c r="L36" s="220"/>
      <c r="M36" s="220"/>
      <c r="N36" s="220"/>
      <c r="O36" s="220"/>
      <c r="P36" s="220"/>
      <c r="Q36" s="220"/>
      <c r="R36" s="220"/>
    </row>
    <row r="37" spans="10:18" x14ac:dyDescent="0.25">
      <c r="J37" s="220"/>
      <c r="K37" s="220"/>
      <c r="L37" s="220"/>
      <c r="M37" s="220"/>
      <c r="N37" s="220"/>
      <c r="O37" s="220"/>
      <c r="P37" s="220"/>
      <c r="Q37" s="220"/>
      <c r="R37" s="220"/>
    </row>
    <row r="38" spans="10:18" x14ac:dyDescent="0.25">
      <c r="J38" s="220"/>
      <c r="K38" s="220"/>
      <c r="L38" s="220"/>
      <c r="M38" s="220"/>
      <c r="N38" s="220"/>
      <c r="O38" s="220"/>
      <c r="P38" s="220"/>
      <c r="Q38" s="220"/>
      <c r="R38" s="220"/>
    </row>
    <row r="39" spans="10:18" x14ac:dyDescent="0.25">
      <c r="J39" s="220"/>
      <c r="K39" s="220"/>
      <c r="L39" s="220"/>
      <c r="M39" s="220"/>
      <c r="N39" s="220"/>
      <c r="O39" s="220"/>
      <c r="P39" s="220"/>
      <c r="Q39" s="220"/>
      <c r="R39" s="220"/>
    </row>
    <row r="40" spans="10:18" x14ac:dyDescent="0.25">
      <c r="J40" s="220"/>
      <c r="K40" s="220"/>
      <c r="L40" s="220"/>
      <c r="M40" s="220"/>
      <c r="N40" s="220"/>
      <c r="O40" s="220"/>
      <c r="P40" s="220"/>
      <c r="Q40" s="220"/>
      <c r="R40" s="220"/>
    </row>
    <row r="41" spans="10:18" x14ac:dyDescent="0.25">
      <c r="J41" s="220"/>
      <c r="K41" s="220"/>
      <c r="L41" s="220"/>
      <c r="M41" s="220"/>
      <c r="N41" s="220"/>
      <c r="O41" s="220"/>
      <c r="P41" s="220"/>
      <c r="Q41" s="220"/>
      <c r="R41" s="220"/>
    </row>
    <row r="42" spans="10:18" x14ac:dyDescent="0.25">
      <c r="J42" s="220"/>
      <c r="K42" s="220"/>
      <c r="L42" s="220"/>
      <c r="M42" s="220"/>
      <c r="N42" s="220"/>
      <c r="O42" s="220"/>
      <c r="P42" s="220"/>
      <c r="Q42" s="220"/>
      <c r="R42" s="220"/>
    </row>
    <row r="43" spans="10:18" x14ac:dyDescent="0.25">
      <c r="J43" s="220"/>
      <c r="K43" s="220"/>
      <c r="L43" s="220"/>
      <c r="M43" s="220"/>
      <c r="N43" s="220"/>
      <c r="O43" s="220"/>
      <c r="P43" s="220"/>
      <c r="Q43" s="220"/>
      <c r="R43" s="220"/>
    </row>
    <row r="44" spans="10:18" x14ac:dyDescent="0.25">
      <c r="J44" s="220"/>
      <c r="K44" s="220"/>
      <c r="L44" s="220"/>
      <c r="M44" s="220"/>
      <c r="N44" s="220"/>
      <c r="O44" s="220"/>
      <c r="P44" s="220"/>
      <c r="Q44" s="220"/>
      <c r="R44" s="220"/>
    </row>
    <row r="45" spans="10:18" x14ac:dyDescent="0.25">
      <c r="J45" s="220"/>
      <c r="K45" s="220"/>
      <c r="L45" s="220"/>
      <c r="M45" s="220"/>
      <c r="N45" s="220"/>
      <c r="O45" s="220"/>
      <c r="P45" s="220"/>
      <c r="Q45" s="220"/>
      <c r="R45" s="220"/>
    </row>
    <row r="46" spans="10:18" x14ac:dyDescent="0.25">
      <c r="J46" s="220"/>
      <c r="K46" s="220"/>
      <c r="L46" s="220"/>
      <c r="M46" s="220"/>
      <c r="N46" s="220"/>
      <c r="O46" s="220"/>
      <c r="P46" s="220"/>
      <c r="Q46" s="220"/>
      <c r="R46" s="220"/>
    </row>
    <row r="47" spans="10:18" x14ac:dyDescent="0.25">
      <c r="J47" s="220"/>
      <c r="K47" s="220"/>
      <c r="L47" s="220"/>
      <c r="M47" s="220"/>
      <c r="N47" s="220"/>
      <c r="O47" s="220"/>
      <c r="P47" s="220"/>
      <c r="Q47" s="220"/>
      <c r="R47" s="220"/>
    </row>
    <row r="48" spans="10:18" x14ac:dyDescent="0.25">
      <c r="J48" s="220"/>
      <c r="K48" s="220"/>
      <c r="L48" s="220"/>
      <c r="M48" s="220"/>
      <c r="N48" s="220"/>
      <c r="O48" s="220"/>
      <c r="P48" s="220"/>
      <c r="Q48" s="220"/>
      <c r="R48" s="220"/>
    </row>
    <row r="49" spans="3:18" x14ac:dyDescent="0.25">
      <c r="J49" s="220"/>
      <c r="K49" s="220"/>
      <c r="L49" s="220"/>
      <c r="M49" s="220"/>
      <c r="N49" s="220"/>
      <c r="O49" s="220"/>
      <c r="P49" s="220"/>
      <c r="Q49" s="220"/>
      <c r="R49" s="220"/>
    </row>
    <row r="50" spans="3:18" x14ac:dyDescent="0.25">
      <c r="J50" s="220"/>
      <c r="K50" s="220"/>
      <c r="L50" s="220"/>
      <c r="M50" s="220"/>
      <c r="N50" s="220"/>
      <c r="O50" s="220"/>
      <c r="P50" s="220"/>
      <c r="Q50" s="220"/>
      <c r="R50" s="220"/>
    </row>
    <row r="51" spans="3:18" x14ac:dyDescent="0.25">
      <c r="J51" s="220"/>
      <c r="K51" s="220"/>
      <c r="L51" s="220"/>
      <c r="M51" s="220"/>
      <c r="N51" s="220"/>
      <c r="O51" s="220"/>
      <c r="P51" s="220"/>
      <c r="Q51" s="220"/>
      <c r="R51" s="220"/>
    </row>
    <row r="52" spans="3:18" x14ac:dyDescent="0.25">
      <c r="J52" s="220"/>
      <c r="K52" s="220"/>
      <c r="L52" s="220"/>
      <c r="M52" s="220"/>
      <c r="N52" s="220"/>
      <c r="O52" s="220"/>
      <c r="P52" s="220"/>
      <c r="Q52" s="220"/>
      <c r="R52" s="220"/>
    </row>
    <row r="53" spans="3:18" x14ac:dyDescent="0.25">
      <c r="J53" s="220"/>
      <c r="K53" s="220"/>
      <c r="L53" s="220"/>
      <c r="M53" s="220"/>
      <c r="N53" s="220"/>
      <c r="O53" s="220"/>
      <c r="P53" s="220"/>
      <c r="Q53" s="220"/>
      <c r="R53" s="220"/>
    </row>
    <row r="54" spans="3:18" x14ac:dyDescent="0.25">
      <c r="J54" s="220"/>
      <c r="K54" s="220"/>
      <c r="L54" s="220"/>
      <c r="M54" s="220"/>
      <c r="N54" s="220"/>
      <c r="O54" s="220"/>
      <c r="P54" s="220"/>
      <c r="Q54" s="220"/>
      <c r="R54" s="220"/>
    </row>
    <row r="55" spans="3:18" x14ac:dyDescent="0.25">
      <c r="J55" s="220"/>
      <c r="K55" s="220"/>
      <c r="L55" s="220"/>
      <c r="M55" s="220"/>
      <c r="N55" s="220"/>
      <c r="O55" s="220"/>
      <c r="P55" s="220"/>
      <c r="Q55" s="220"/>
      <c r="R55" s="220"/>
    </row>
    <row r="56" spans="3:18" x14ac:dyDescent="0.25">
      <c r="J56" s="220"/>
      <c r="K56" s="220"/>
      <c r="L56" s="220"/>
      <c r="M56" s="220"/>
      <c r="N56" s="220"/>
      <c r="O56" s="220"/>
      <c r="P56" s="220"/>
      <c r="Q56" s="220"/>
      <c r="R56" s="220"/>
    </row>
    <row r="57" spans="3:18" x14ac:dyDescent="0.25">
      <c r="J57" s="220"/>
      <c r="K57" s="220"/>
      <c r="L57" s="220"/>
      <c r="M57" s="220"/>
      <c r="N57" s="220"/>
      <c r="O57" s="220"/>
      <c r="P57" s="220"/>
      <c r="Q57" s="220"/>
      <c r="R57" s="220"/>
    </row>
    <row r="58" spans="3:18" x14ac:dyDescent="0.25">
      <c r="J58" s="220"/>
      <c r="K58" s="220"/>
      <c r="L58" s="220"/>
      <c r="M58" s="220"/>
      <c r="N58" s="220"/>
      <c r="O58" s="220"/>
      <c r="P58" s="220"/>
      <c r="Q58" s="220"/>
      <c r="R58" s="220"/>
    </row>
    <row r="59" spans="3:18" x14ac:dyDescent="0.25">
      <c r="J59" s="220"/>
      <c r="K59" s="220"/>
      <c r="L59" s="220"/>
      <c r="M59" s="220"/>
      <c r="N59" s="220"/>
      <c r="O59" s="220"/>
      <c r="P59" s="220"/>
      <c r="Q59" s="220"/>
      <c r="R59" s="220"/>
    </row>
    <row r="60" spans="3:18" x14ac:dyDescent="0.25">
      <c r="J60" s="220"/>
      <c r="K60" s="220"/>
      <c r="L60" s="220"/>
      <c r="M60" s="220"/>
      <c r="N60" s="220"/>
      <c r="O60" s="220"/>
      <c r="P60" s="220"/>
      <c r="Q60" s="220"/>
      <c r="R60" s="220"/>
    </row>
    <row r="61" spans="3:18" x14ac:dyDescent="0.25">
      <c r="J61" s="220"/>
      <c r="K61" s="220"/>
      <c r="L61" s="220"/>
      <c r="M61" s="220"/>
      <c r="N61" s="220"/>
      <c r="O61" s="220"/>
      <c r="P61" s="220"/>
      <c r="Q61" s="220"/>
      <c r="R61" s="220"/>
    </row>
    <row r="62" spans="3:18" x14ac:dyDescent="0.25">
      <c r="J62" s="220"/>
      <c r="K62" s="220"/>
      <c r="L62" s="220"/>
      <c r="M62" s="220"/>
      <c r="N62" s="220"/>
      <c r="O62" s="220"/>
      <c r="P62" s="220"/>
      <c r="Q62" s="220"/>
      <c r="R62" s="220"/>
    </row>
    <row r="63" spans="3:18" ht="13" x14ac:dyDescent="0.3">
      <c r="C63" s="3"/>
      <c r="D63" s="3"/>
      <c r="E63" s="3"/>
      <c r="J63" s="220"/>
      <c r="K63" s="220"/>
      <c r="L63" s="220"/>
      <c r="M63" s="220"/>
      <c r="N63" s="220"/>
      <c r="O63" s="220"/>
      <c r="P63" s="220"/>
      <c r="Q63" s="220"/>
      <c r="R63" s="220"/>
    </row>
    <row r="64" spans="3:18" ht="13" x14ac:dyDescent="0.3">
      <c r="C64" s="3"/>
      <c r="D64" s="3"/>
      <c r="E64" s="3"/>
      <c r="J64" s="220"/>
      <c r="K64" s="220"/>
      <c r="L64" s="220"/>
      <c r="M64" s="220"/>
      <c r="N64" s="220"/>
      <c r="O64" s="220"/>
      <c r="P64" s="220"/>
      <c r="Q64" s="220"/>
      <c r="R64" s="220"/>
    </row>
    <row r="65" spans="3:18" ht="13" x14ac:dyDescent="0.3">
      <c r="C65" s="3"/>
      <c r="D65" s="3"/>
      <c r="E65" s="3"/>
      <c r="J65" s="220"/>
      <c r="K65" s="220"/>
      <c r="L65" s="220"/>
      <c r="M65" s="220"/>
      <c r="N65" s="220"/>
      <c r="O65" s="220"/>
      <c r="P65" s="220"/>
      <c r="Q65" s="220"/>
      <c r="R65" s="220"/>
    </row>
    <row r="66" spans="3:18" ht="13" x14ac:dyDescent="0.3">
      <c r="C66" s="3"/>
      <c r="D66" s="3"/>
      <c r="E66" s="3"/>
      <c r="J66" s="220"/>
      <c r="K66" s="220"/>
      <c r="L66" s="220"/>
      <c r="M66" s="220"/>
      <c r="N66" s="220"/>
      <c r="O66" s="220"/>
      <c r="P66" s="220"/>
      <c r="Q66" s="220"/>
      <c r="R66" s="220"/>
    </row>
    <row r="67" spans="3:18" ht="13" x14ac:dyDescent="0.3">
      <c r="C67" s="3"/>
      <c r="D67" s="3"/>
      <c r="E67" s="3"/>
      <c r="J67" s="220"/>
      <c r="K67" s="220"/>
      <c r="L67" s="220"/>
      <c r="M67" s="220"/>
      <c r="N67" s="220"/>
      <c r="O67" s="220"/>
      <c r="P67" s="220"/>
      <c r="Q67" s="220"/>
      <c r="R67" s="220"/>
    </row>
    <row r="68" spans="3:18" x14ac:dyDescent="0.25">
      <c r="J68" s="220"/>
      <c r="K68" s="220"/>
      <c r="L68" s="220"/>
      <c r="M68" s="220"/>
      <c r="N68" s="220"/>
      <c r="O68" s="220"/>
      <c r="P68" s="220"/>
      <c r="Q68" s="220"/>
      <c r="R68" s="220"/>
    </row>
    <row r="69" spans="3:18" x14ac:dyDescent="0.25">
      <c r="J69" s="220"/>
      <c r="K69" s="220"/>
      <c r="L69" s="220"/>
      <c r="M69" s="220"/>
      <c r="N69" s="220"/>
      <c r="O69" s="220"/>
      <c r="P69" s="220"/>
      <c r="Q69" s="220"/>
      <c r="R69" s="220"/>
    </row>
    <row r="70" spans="3:18" x14ac:dyDescent="0.25">
      <c r="J70" s="220"/>
      <c r="K70" s="220"/>
      <c r="L70" s="220"/>
      <c r="M70" s="220"/>
      <c r="N70" s="220"/>
      <c r="O70" s="220"/>
      <c r="P70" s="220"/>
      <c r="Q70" s="220"/>
      <c r="R70" s="220"/>
    </row>
    <row r="71" spans="3:18" x14ac:dyDescent="0.25">
      <c r="J71" s="220"/>
      <c r="K71" s="220"/>
      <c r="L71" s="220"/>
      <c r="M71" s="220"/>
      <c r="N71" s="220"/>
      <c r="O71" s="220"/>
      <c r="P71" s="220"/>
      <c r="Q71" s="220"/>
      <c r="R71" s="220"/>
    </row>
    <row r="72" spans="3:18" x14ac:dyDescent="0.25">
      <c r="J72" s="220"/>
      <c r="K72" s="220"/>
      <c r="L72" s="220"/>
      <c r="M72" s="220"/>
      <c r="N72" s="220"/>
      <c r="O72" s="220"/>
      <c r="P72" s="220"/>
      <c r="Q72" s="220"/>
      <c r="R72" s="220"/>
    </row>
    <row r="73" spans="3:18" x14ac:dyDescent="0.25">
      <c r="J73" s="220"/>
      <c r="K73" s="220"/>
      <c r="L73" s="220"/>
      <c r="M73" s="220"/>
      <c r="N73" s="220"/>
      <c r="O73" s="220"/>
      <c r="P73" s="220"/>
      <c r="Q73" s="220"/>
      <c r="R73" s="220"/>
    </row>
    <row r="74" spans="3:18" x14ac:dyDescent="0.25">
      <c r="J74" s="220"/>
      <c r="K74" s="220"/>
      <c r="L74" s="220"/>
      <c r="M74" s="220"/>
      <c r="N74" s="220"/>
      <c r="O74" s="220"/>
      <c r="P74" s="220"/>
      <c r="Q74" s="220"/>
      <c r="R74" s="220"/>
    </row>
    <row r="75" spans="3:18" x14ac:dyDescent="0.25">
      <c r="J75" s="220"/>
      <c r="K75" s="220"/>
      <c r="L75" s="220"/>
      <c r="M75" s="220"/>
      <c r="N75" s="220"/>
      <c r="O75" s="220"/>
      <c r="P75" s="220"/>
      <c r="Q75" s="220"/>
      <c r="R75" s="220"/>
    </row>
    <row r="76" spans="3:18" x14ac:dyDescent="0.25">
      <c r="J76" s="220"/>
      <c r="K76" s="220"/>
      <c r="L76" s="220"/>
      <c r="M76" s="220"/>
      <c r="N76" s="220"/>
      <c r="O76" s="220"/>
      <c r="P76" s="220"/>
      <c r="Q76" s="220"/>
      <c r="R76" s="220"/>
    </row>
    <row r="77" spans="3:18" x14ac:dyDescent="0.25">
      <c r="J77" s="220"/>
      <c r="K77" s="220"/>
      <c r="L77" s="220"/>
      <c r="M77" s="220"/>
      <c r="N77" s="220"/>
      <c r="O77" s="220"/>
      <c r="P77" s="220"/>
      <c r="Q77" s="220"/>
      <c r="R77" s="220"/>
    </row>
    <row r="78" spans="3:18" x14ac:dyDescent="0.25">
      <c r="J78" s="220"/>
      <c r="K78" s="220"/>
      <c r="L78" s="220"/>
      <c r="M78" s="220"/>
      <c r="N78" s="220"/>
      <c r="O78" s="220"/>
      <c r="P78" s="220"/>
      <c r="Q78" s="220"/>
      <c r="R78" s="220"/>
    </row>
    <row r="79" spans="3:18" x14ac:dyDescent="0.25">
      <c r="J79" s="220"/>
      <c r="K79" s="220"/>
      <c r="L79" s="220"/>
      <c r="M79" s="220"/>
      <c r="N79" s="220"/>
      <c r="O79" s="220"/>
      <c r="P79" s="220"/>
      <c r="Q79" s="220"/>
      <c r="R79" s="220"/>
    </row>
    <row r="80" spans="3:18" ht="13" thickBot="1" x14ac:dyDescent="0.3">
      <c r="J80" s="220"/>
      <c r="K80" s="220"/>
      <c r="L80" s="220"/>
      <c r="M80" s="220"/>
      <c r="N80" s="220"/>
      <c r="O80" s="220"/>
      <c r="P80" s="220"/>
      <c r="Q80" s="220"/>
      <c r="R80" s="220"/>
    </row>
    <row r="81" spans="3:18" ht="13" x14ac:dyDescent="0.3">
      <c r="C81" s="61"/>
      <c r="D81" s="65" t="s">
        <v>45</v>
      </c>
      <c r="E81" s="65" t="s">
        <v>47</v>
      </c>
      <c r="F81" s="27"/>
      <c r="G81" s="6" t="s">
        <v>48</v>
      </c>
      <c r="J81" s="220"/>
      <c r="K81" s="220"/>
      <c r="L81" s="220"/>
      <c r="M81" s="220"/>
      <c r="N81" s="220"/>
      <c r="O81" s="220"/>
      <c r="P81" s="220"/>
      <c r="Q81" s="220"/>
      <c r="R81" s="220"/>
    </row>
    <row r="82" spans="3:18" ht="13.5" thickBot="1" x14ac:dyDescent="0.35">
      <c r="C82" s="62" t="s">
        <v>40</v>
      </c>
      <c r="D82" s="66" t="s">
        <v>46</v>
      </c>
      <c r="E82" s="66" t="s">
        <v>46</v>
      </c>
      <c r="F82" s="88" t="s">
        <v>38</v>
      </c>
      <c r="G82" s="62" t="s">
        <v>72</v>
      </c>
      <c r="J82" s="220"/>
      <c r="K82" s="220"/>
      <c r="L82" s="220"/>
      <c r="M82" s="220"/>
      <c r="N82" s="220"/>
      <c r="O82" s="220"/>
      <c r="P82" s="220"/>
      <c r="Q82" s="220"/>
      <c r="R82" s="220"/>
    </row>
    <row r="83" spans="3:18" x14ac:dyDescent="0.25">
      <c r="C83" s="17" t="s">
        <v>66</v>
      </c>
      <c r="D83" s="80">
        <v>-1.4</v>
      </c>
      <c r="E83" s="82">
        <v>2</v>
      </c>
      <c r="F83" s="80">
        <v>70</v>
      </c>
      <c r="G83" s="83">
        <f>(E83-D83)/6</f>
        <v>0.56666666666666665</v>
      </c>
      <c r="J83" s="220"/>
      <c r="K83" s="220"/>
      <c r="L83" s="220"/>
      <c r="M83" s="220"/>
      <c r="N83" s="220"/>
      <c r="O83" s="220"/>
      <c r="P83" s="220"/>
      <c r="Q83" s="220"/>
      <c r="R83" s="220"/>
    </row>
    <row r="84" spans="3:18" x14ac:dyDescent="0.25">
      <c r="C84" s="84" t="s">
        <v>65</v>
      </c>
      <c r="D84" s="63">
        <v>-1</v>
      </c>
      <c r="E84" s="72">
        <v>1</v>
      </c>
      <c r="F84" s="63">
        <v>195</v>
      </c>
      <c r="G84" s="81">
        <f>(E84-D84)/6</f>
        <v>0.33333333333333331</v>
      </c>
      <c r="J84" s="220"/>
      <c r="K84" s="220"/>
      <c r="L84" s="220"/>
      <c r="M84" s="220"/>
      <c r="N84" s="220"/>
      <c r="O84" s="220"/>
      <c r="P84" s="220"/>
      <c r="Q84" s="220"/>
      <c r="R84" s="220"/>
    </row>
    <row r="85" spans="3:18" ht="13" thickBot="1" x14ac:dyDescent="0.3">
      <c r="C85" s="85" t="s">
        <v>87</v>
      </c>
      <c r="D85" s="64">
        <v>1</v>
      </c>
      <c r="E85" s="78">
        <v>1</v>
      </c>
      <c r="F85" s="64">
        <v>40</v>
      </c>
      <c r="G85" s="86">
        <f>(E85-D85)/6</f>
        <v>0</v>
      </c>
      <c r="J85" s="220"/>
      <c r="K85" s="220"/>
      <c r="L85" s="220"/>
      <c r="M85" s="220"/>
      <c r="N85" s="220"/>
      <c r="O85" s="220"/>
      <c r="P85" s="220"/>
      <c r="Q85" s="220"/>
      <c r="R85" s="220"/>
    </row>
    <row r="86" spans="3:18" x14ac:dyDescent="0.25">
      <c r="J86" s="220"/>
      <c r="K86" s="220"/>
      <c r="L86" s="220"/>
      <c r="M86" s="220"/>
      <c r="N86" s="220"/>
      <c r="O86" s="220"/>
      <c r="P86" s="220"/>
      <c r="Q86" s="220"/>
      <c r="R86" s="220"/>
    </row>
    <row r="87" spans="3:18" ht="15.5" x14ac:dyDescent="0.4">
      <c r="C87" s="58" t="s">
        <v>68</v>
      </c>
      <c r="D87" t="s">
        <v>67</v>
      </c>
      <c r="J87" s="220"/>
      <c r="K87" s="220"/>
      <c r="L87" s="220"/>
      <c r="M87" s="220"/>
      <c r="N87" s="220"/>
      <c r="O87" s="220"/>
      <c r="P87" s="220"/>
      <c r="Q87" s="220"/>
      <c r="R87" s="220"/>
    </row>
    <row r="88" spans="3:18" ht="15" x14ac:dyDescent="0.4">
      <c r="C88" s="59" t="s">
        <v>49</v>
      </c>
      <c r="D88" s="73">
        <f>( G84^2 + G85^2 + G83^2 ) ^0.5</f>
        <v>0.65743609744386733</v>
      </c>
      <c r="J88" s="220"/>
      <c r="K88" s="220"/>
      <c r="L88" s="220"/>
      <c r="M88" s="220"/>
      <c r="N88" s="220"/>
      <c r="O88" s="220"/>
      <c r="P88" s="220"/>
      <c r="Q88" s="220"/>
      <c r="R88" s="220"/>
    </row>
    <row r="89" spans="3:18" ht="15.5" x14ac:dyDescent="0.4">
      <c r="C89" s="58" t="s">
        <v>277</v>
      </c>
      <c r="D89" s="68" t="s">
        <v>81</v>
      </c>
      <c r="J89" s="220"/>
      <c r="K89" s="220"/>
      <c r="L89" s="220"/>
      <c r="M89" s="220"/>
      <c r="N89" s="220"/>
      <c r="O89" s="220"/>
      <c r="P89" s="220"/>
      <c r="Q89" s="220"/>
      <c r="R89" s="220"/>
    </row>
    <row r="90" spans="3:18" ht="13" x14ac:dyDescent="0.3">
      <c r="C90" s="58" t="s">
        <v>52</v>
      </c>
      <c r="D90" s="104">
        <f>(E83-D83)</f>
        <v>3.4</v>
      </c>
      <c r="J90" s="220"/>
      <c r="K90" s="220"/>
      <c r="L90" s="220"/>
      <c r="M90" s="220"/>
      <c r="N90" s="220"/>
      <c r="O90" s="220"/>
      <c r="P90" s="220"/>
      <c r="Q90" s="220"/>
      <c r="R90" s="220"/>
    </row>
    <row r="91" spans="3:18" x14ac:dyDescent="0.25">
      <c r="J91" s="220"/>
      <c r="K91" s="220"/>
      <c r="L91" s="220"/>
      <c r="M91" s="220"/>
      <c r="N91" s="220"/>
      <c r="O91" s="220"/>
      <c r="P91" s="220"/>
      <c r="Q91" s="220"/>
      <c r="R91" s="220"/>
    </row>
    <row r="92" spans="3:18" ht="15.5" x14ac:dyDescent="0.4">
      <c r="C92" s="58" t="s">
        <v>55</v>
      </c>
      <c r="D92" s="52">
        <v>0</v>
      </c>
      <c r="E92" s="48" t="s">
        <v>61</v>
      </c>
      <c r="F92" t="s">
        <v>70</v>
      </c>
      <c r="J92" s="220"/>
      <c r="K92" s="220"/>
      <c r="L92" s="220"/>
      <c r="M92" s="220"/>
      <c r="N92" s="220"/>
      <c r="O92" s="220"/>
      <c r="P92" s="220"/>
      <c r="Q92" s="220"/>
      <c r="R92" s="220"/>
    </row>
    <row r="93" spans="3:18" ht="13" x14ac:dyDescent="0.3">
      <c r="C93" s="58" t="s">
        <v>56</v>
      </c>
      <c r="D93" t="s">
        <v>69</v>
      </c>
      <c r="E93" s="70" t="s">
        <v>53</v>
      </c>
      <c r="F93" s="24">
        <f>(D92 - D90) / D88</f>
        <v>-5.1716052909466166</v>
      </c>
      <c r="J93" s="220"/>
      <c r="K93" s="220"/>
      <c r="L93" s="220"/>
      <c r="M93" s="220"/>
      <c r="N93" s="220"/>
      <c r="O93" s="220"/>
      <c r="P93" s="220"/>
      <c r="Q93" s="220"/>
      <c r="R93" s="220"/>
    </row>
    <row r="94" spans="3:18" ht="15.5" x14ac:dyDescent="0.4">
      <c r="C94" s="69" t="s">
        <v>53</v>
      </c>
      <c r="D94" s="74">
        <f>2*D90</f>
        <v>6.8</v>
      </c>
      <c r="E94" s="48" t="s">
        <v>60</v>
      </c>
      <c r="F94" t="s">
        <v>71</v>
      </c>
      <c r="J94" s="220"/>
      <c r="K94" s="220"/>
      <c r="L94" s="220"/>
      <c r="M94" s="220"/>
      <c r="N94" s="220"/>
      <c r="O94" s="220"/>
      <c r="P94" s="220"/>
      <c r="Q94" s="220"/>
      <c r="R94" s="220"/>
    </row>
    <row r="95" spans="3:18" x14ac:dyDescent="0.25">
      <c r="C95" s="5"/>
      <c r="E95" s="70" t="s">
        <v>53</v>
      </c>
      <c r="F95" s="24">
        <f>(D94 - D90) / D88</f>
        <v>5.1716052909466166</v>
      </c>
      <c r="J95" s="220"/>
      <c r="K95" s="220"/>
      <c r="L95" s="220"/>
      <c r="M95" s="220"/>
      <c r="N95" s="220"/>
      <c r="O95" s="220"/>
      <c r="P95" s="220"/>
      <c r="Q95" s="220"/>
      <c r="R95" s="220"/>
    </row>
    <row r="96" spans="3:18" ht="15.5" x14ac:dyDescent="0.4">
      <c r="C96" s="5"/>
      <c r="E96" s="58" t="s">
        <v>62</v>
      </c>
      <c r="F96" t="s">
        <v>63</v>
      </c>
      <c r="J96" s="220"/>
      <c r="K96" s="220"/>
      <c r="L96" s="220"/>
      <c r="M96" s="220"/>
      <c r="N96" s="220"/>
      <c r="O96" s="220"/>
      <c r="P96" s="220"/>
      <c r="Q96" s="220"/>
      <c r="R96" s="220"/>
    </row>
    <row r="97" spans="3:18" x14ac:dyDescent="0.25">
      <c r="C97" s="5"/>
      <c r="E97" s="70" t="s">
        <v>53</v>
      </c>
      <c r="F97" s="284">
        <f>2*(1 - NORMSDIST( F95 ))</f>
        <v>2.3209143340530147E-7</v>
      </c>
      <c r="J97" s="220"/>
      <c r="K97" s="220"/>
      <c r="L97" s="220"/>
      <c r="M97" s="220"/>
      <c r="N97" s="220"/>
      <c r="O97" s="220"/>
      <c r="P97" s="220"/>
      <c r="Q97" s="220"/>
      <c r="R97" s="220"/>
    </row>
    <row r="98" spans="3:18" ht="13" x14ac:dyDescent="0.3">
      <c r="C98" s="5"/>
      <c r="D98" s="1"/>
      <c r="E98" s="58" t="s">
        <v>64</v>
      </c>
      <c r="F98" t="s">
        <v>73</v>
      </c>
      <c r="J98" s="220"/>
      <c r="K98" s="220"/>
      <c r="L98" s="220"/>
      <c r="M98" s="220"/>
      <c r="N98" s="220"/>
      <c r="O98" s="220"/>
      <c r="P98" s="220"/>
      <c r="Q98" s="220"/>
      <c r="R98" s="220"/>
    </row>
    <row r="99" spans="3:18" ht="13" x14ac:dyDescent="0.3">
      <c r="E99" s="58" t="s">
        <v>52</v>
      </c>
      <c r="F99" s="141">
        <f>F97*1000000</f>
        <v>0.23209143340530147</v>
      </c>
      <c r="J99" s="220"/>
      <c r="K99" s="220"/>
      <c r="L99" s="220"/>
      <c r="M99" s="220"/>
      <c r="N99" s="220"/>
      <c r="O99" s="220"/>
      <c r="P99" s="220"/>
      <c r="Q99" s="220"/>
      <c r="R99" s="220"/>
    </row>
    <row r="100" spans="3:18" x14ac:dyDescent="0.25">
      <c r="C100" s="5"/>
      <c r="J100" s="220"/>
      <c r="K100" s="220"/>
      <c r="L100" s="220"/>
      <c r="M100" s="220"/>
      <c r="N100" s="220"/>
      <c r="O100" s="220"/>
      <c r="P100" s="220"/>
      <c r="Q100" s="220"/>
      <c r="R100" s="220"/>
    </row>
    <row r="101" spans="3:18" x14ac:dyDescent="0.25">
      <c r="J101" s="220"/>
      <c r="K101" s="220"/>
      <c r="L101" s="220"/>
      <c r="M101" s="220"/>
      <c r="N101" s="220"/>
      <c r="O101" s="220"/>
      <c r="P101" s="220"/>
      <c r="Q101" s="220"/>
      <c r="R101" s="220"/>
    </row>
    <row r="102" spans="3:18" x14ac:dyDescent="0.25">
      <c r="J102" s="220"/>
      <c r="K102" s="220"/>
      <c r="L102" s="220"/>
      <c r="M102" s="220"/>
      <c r="N102" s="220"/>
      <c r="O102" s="220"/>
      <c r="P102" s="220"/>
      <c r="Q102" s="220"/>
      <c r="R102" s="220"/>
    </row>
    <row r="103" spans="3:18" x14ac:dyDescent="0.25">
      <c r="J103" s="220"/>
      <c r="K103" s="220"/>
      <c r="L103" s="220"/>
      <c r="M103" s="220"/>
      <c r="N103" s="220"/>
      <c r="O103" s="220"/>
      <c r="P103" s="220"/>
      <c r="Q103" s="220"/>
      <c r="R103" s="220"/>
    </row>
    <row r="104" spans="3:18" x14ac:dyDescent="0.25">
      <c r="J104" s="220"/>
      <c r="K104" s="220"/>
      <c r="L104" s="220"/>
      <c r="M104" s="220"/>
      <c r="N104" s="220"/>
      <c r="O104" s="220"/>
      <c r="P104" s="220"/>
      <c r="Q104" s="220"/>
      <c r="R104" s="220"/>
    </row>
    <row r="105" spans="3:18" x14ac:dyDescent="0.25">
      <c r="J105" s="220"/>
      <c r="K105" s="220"/>
      <c r="L105" s="220"/>
      <c r="M105" s="220"/>
      <c r="N105" s="220"/>
      <c r="O105" s="220"/>
      <c r="P105" s="220"/>
      <c r="Q105" s="220"/>
      <c r="R105" s="220"/>
    </row>
    <row r="106" spans="3:18" x14ac:dyDescent="0.25">
      <c r="J106" s="220"/>
      <c r="K106" s="220"/>
      <c r="L106" s="220"/>
      <c r="M106" s="220"/>
      <c r="N106" s="220"/>
      <c r="O106" s="220"/>
      <c r="P106" s="220"/>
      <c r="Q106" s="220"/>
      <c r="R106" s="220"/>
    </row>
    <row r="107" spans="3:18" x14ac:dyDescent="0.25">
      <c r="J107" s="220"/>
      <c r="K107" s="220"/>
      <c r="L107" s="220"/>
      <c r="M107" s="220"/>
      <c r="N107" s="220"/>
      <c r="O107" s="220"/>
      <c r="P107" s="220"/>
      <c r="Q107" s="220"/>
      <c r="R107" s="220"/>
    </row>
    <row r="108" spans="3:18" x14ac:dyDescent="0.25">
      <c r="J108" s="220"/>
      <c r="K108" s="220"/>
      <c r="L108" s="220"/>
      <c r="M108" s="220"/>
      <c r="N108" s="220"/>
      <c r="O108" s="220"/>
      <c r="P108" s="220"/>
      <c r="Q108" s="220"/>
      <c r="R108" s="220"/>
    </row>
    <row r="109" spans="3:18" x14ac:dyDescent="0.25">
      <c r="J109" s="220"/>
      <c r="K109" s="220"/>
      <c r="L109" s="220"/>
      <c r="M109" s="220"/>
      <c r="N109" s="220"/>
      <c r="O109" s="220"/>
      <c r="P109" s="220"/>
      <c r="Q109" s="220"/>
      <c r="R109" s="220"/>
    </row>
    <row r="110" spans="3:18" x14ac:dyDescent="0.25">
      <c r="J110" s="220"/>
      <c r="K110" s="220"/>
      <c r="L110" s="220"/>
      <c r="M110" s="220"/>
      <c r="N110" s="220"/>
      <c r="O110" s="220"/>
      <c r="P110" s="220"/>
      <c r="Q110" s="220"/>
      <c r="R110" s="220"/>
    </row>
    <row r="111" spans="3:18" x14ac:dyDescent="0.25">
      <c r="J111" s="220"/>
      <c r="K111" s="220"/>
      <c r="L111" s="220"/>
      <c r="M111" s="220"/>
      <c r="N111" s="220"/>
      <c r="O111" s="220"/>
      <c r="P111" s="220"/>
      <c r="Q111" s="220"/>
      <c r="R111" s="220"/>
    </row>
    <row r="112" spans="3:18" x14ac:dyDescent="0.25">
      <c r="J112" s="220"/>
      <c r="K112" s="220"/>
      <c r="L112" s="220"/>
      <c r="M112" s="220"/>
      <c r="N112" s="220"/>
      <c r="O112" s="220"/>
      <c r="P112" s="220"/>
      <c r="Q112" s="220"/>
      <c r="R112" s="220"/>
    </row>
    <row r="113" spans="3:18" x14ac:dyDescent="0.25">
      <c r="J113" s="220"/>
      <c r="K113" s="220"/>
      <c r="L113" s="220"/>
      <c r="M113" s="220"/>
      <c r="N113" s="220"/>
      <c r="O113" s="220"/>
      <c r="P113" s="220"/>
      <c r="Q113" s="220"/>
      <c r="R113" s="220"/>
    </row>
    <row r="114" spans="3:18" x14ac:dyDescent="0.25">
      <c r="J114" s="220"/>
      <c r="K114" s="220"/>
      <c r="L114" s="220"/>
      <c r="M114" s="220"/>
      <c r="N114" s="220"/>
      <c r="O114" s="220"/>
      <c r="P114" s="220"/>
      <c r="Q114" s="220"/>
      <c r="R114" s="220"/>
    </row>
    <row r="115" spans="3:18" x14ac:dyDescent="0.25">
      <c r="J115" s="220"/>
      <c r="K115" s="220"/>
      <c r="L115" s="220"/>
      <c r="M115" s="220"/>
      <c r="N115" s="220"/>
      <c r="O115" s="220"/>
      <c r="P115" s="220"/>
      <c r="Q115" s="220"/>
      <c r="R115" s="220"/>
    </row>
    <row r="116" spans="3:18" x14ac:dyDescent="0.25">
      <c r="J116" s="220"/>
      <c r="K116" s="220"/>
      <c r="L116" s="220"/>
      <c r="M116" s="220"/>
      <c r="N116" s="220"/>
      <c r="O116" s="220"/>
      <c r="P116" s="220"/>
      <c r="Q116" s="220"/>
      <c r="R116" s="220"/>
    </row>
    <row r="117" spans="3:18" x14ac:dyDescent="0.25">
      <c r="J117" s="220"/>
      <c r="K117" s="220"/>
      <c r="L117" s="220"/>
      <c r="M117" s="220"/>
      <c r="N117" s="220"/>
      <c r="O117" s="220"/>
      <c r="P117" s="220"/>
      <c r="Q117" s="220"/>
      <c r="R117" s="220"/>
    </row>
    <row r="118" spans="3:18" x14ac:dyDescent="0.25">
      <c r="J118" s="220"/>
      <c r="K118" s="220"/>
      <c r="L118" s="220"/>
      <c r="M118" s="220"/>
      <c r="N118" s="220"/>
      <c r="O118" s="220"/>
      <c r="P118" s="220"/>
      <c r="Q118" s="220"/>
      <c r="R118" s="220"/>
    </row>
    <row r="119" spans="3:18" x14ac:dyDescent="0.25">
      <c r="J119" s="220"/>
      <c r="K119" s="220"/>
      <c r="L119" s="220"/>
      <c r="M119" s="220"/>
      <c r="N119" s="220"/>
      <c r="O119" s="220"/>
      <c r="P119" s="220"/>
      <c r="Q119" s="220"/>
      <c r="R119" s="220"/>
    </row>
    <row r="120" spans="3:18" x14ac:dyDescent="0.25">
      <c r="J120" s="220"/>
      <c r="K120" s="220"/>
      <c r="L120" s="220"/>
      <c r="M120" s="220"/>
      <c r="N120" s="220"/>
      <c r="O120" s="220"/>
      <c r="P120" s="220"/>
      <c r="Q120" s="220"/>
      <c r="R120" s="220"/>
    </row>
    <row r="121" spans="3:18" x14ac:dyDescent="0.25">
      <c r="J121" s="220"/>
      <c r="K121" s="220"/>
      <c r="L121" s="220"/>
      <c r="M121" s="220"/>
      <c r="N121" s="220"/>
      <c r="O121" s="220"/>
      <c r="P121" s="220"/>
      <c r="Q121" s="220"/>
      <c r="R121" s="220"/>
    </row>
    <row r="122" spans="3:18" x14ac:dyDescent="0.25">
      <c r="J122" s="220"/>
      <c r="K122" s="220"/>
      <c r="L122" s="220"/>
      <c r="M122" s="220"/>
      <c r="N122" s="220"/>
      <c r="O122" s="220"/>
      <c r="P122" s="220"/>
      <c r="Q122" s="220"/>
      <c r="R122" s="220"/>
    </row>
    <row r="123" spans="3:18" ht="13" thickBot="1" x14ac:dyDescent="0.3">
      <c r="J123" s="220"/>
      <c r="K123" s="220"/>
      <c r="L123" s="220"/>
      <c r="M123" s="220"/>
      <c r="N123" s="220"/>
      <c r="O123" s="220"/>
      <c r="P123" s="220"/>
      <c r="Q123" s="220"/>
      <c r="R123" s="220"/>
    </row>
    <row r="124" spans="3:18" ht="13.5" thickBot="1" x14ac:dyDescent="0.35">
      <c r="C124" s="11" t="s">
        <v>40</v>
      </c>
      <c r="D124" s="90"/>
      <c r="E124" s="92" t="s">
        <v>86</v>
      </c>
      <c r="F124" s="91"/>
      <c r="J124" s="220"/>
      <c r="K124" s="220"/>
      <c r="L124" s="220"/>
      <c r="M124" s="220"/>
      <c r="N124" s="220"/>
      <c r="O124" s="220"/>
      <c r="P124" s="220"/>
      <c r="Q124" s="220"/>
      <c r="R124" s="220"/>
    </row>
    <row r="125" spans="3:18" ht="13" thickBot="1" x14ac:dyDescent="0.3">
      <c r="C125" s="89" t="s">
        <v>82</v>
      </c>
      <c r="D125" s="273"/>
      <c r="E125" s="269"/>
      <c r="F125" s="270"/>
      <c r="J125" s="220"/>
      <c r="K125" s="220"/>
      <c r="L125" s="220"/>
      <c r="M125" s="220"/>
      <c r="N125" s="220"/>
      <c r="O125" s="220"/>
      <c r="P125" s="220"/>
      <c r="Q125" s="220"/>
      <c r="R125" s="220"/>
    </row>
    <row r="126" spans="3:18" ht="13" thickBot="1" x14ac:dyDescent="0.3">
      <c r="C126" s="89" t="s">
        <v>83</v>
      </c>
      <c r="D126" s="273"/>
      <c r="E126" s="269"/>
      <c r="F126" s="270"/>
      <c r="J126" s="220"/>
      <c r="K126" s="220"/>
      <c r="L126" s="220"/>
      <c r="M126" s="220"/>
      <c r="N126" s="220"/>
      <c r="O126" s="220"/>
      <c r="P126" s="220"/>
      <c r="Q126" s="220"/>
      <c r="R126" s="220"/>
    </row>
    <row r="127" spans="3:18" ht="13" thickBot="1" x14ac:dyDescent="0.3">
      <c r="C127" s="89" t="s">
        <v>84</v>
      </c>
      <c r="D127" s="273"/>
      <c r="E127" s="269"/>
      <c r="F127" s="270"/>
      <c r="J127" s="220"/>
      <c r="K127" s="220"/>
      <c r="L127" s="220"/>
      <c r="M127" s="220"/>
      <c r="N127" s="220"/>
      <c r="O127" s="220"/>
      <c r="P127" s="220"/>
      <c r="Q127" s="220"/>
      <c r="R127" s="220"/>
    </row>
    <row r="128" spans="3:18" ht="13" thickBot="1" x14ac:dyDescent="0.3">
      <c r="C128" s="85" t="s">
        <v>85</v>
      </c>
      <c r="D128" s="271"/>
      <c r="E128" s="272"/>
      <c r="F128" s="42"/>
      <c r="J128" s="220"/>
      <c r="K128" s="220"/>
      <c r="L128" s="220"/>
      <c r="M128" s="220"/>
      <c r="N128" s="220"/>
      <c r="O128" s="220"/>
      <c r="P128" s="220"/>
      <c r="Q128" s="220"/>
      <c r="R128" s="220"/>
    </row>
    <row r="129" spans="3:18" ht="13" thickBot="1" x14ac:dyDescent="0.3">
      <c r="J129" s="220"/>
      <c r="K129" s="220"/>
      <c r="L129" s="220"/>
      <c r="M129" s="220"/>
      <c r="N129" s="220"/>
      <c r="O129" s="220"/>
      <c r="P129" s="220"/>
      <c r="Q129" s="220"/>
      <c r="R129" s="220"/>
    </row>
    <row r="130" spans="3:18" ht="13" x14ac:dyDescent="0.3">
      <c r="C130" s="61"/>
      <c r="D130" s="65" t="s">
        <v>45</v>
      </c>
      <c r="E130" s="65" t="s">
        <v>47</v>
      </c>
      <c r="F130" s="87"/>
      <c r="G130" s="6" t="s">
        <v>48</v>
      </c>
      <c r="I130" s="188"/>
      <c r="J130" s="241"/>
      <c r="K130" s="241"/>
      <c r="L130" s="241"/>
      <c r="M130" s="235"/>
      <c r="N130" s="241"/>
      <c r="O130" s="242"/>
      <c r="P130" s="220"/>
      <c r="Q130" s="220"/>
      <c r="R130" s="220"/>
    </row>
    <row r="131" spans="3:18" ht="13.5" thickBot="1" x14ac:dyDescent="0.35">
      <c r="C131" s="62" t="s">
        <v>40</v>
      </c>
      <c r="D131" s="66" t="s">
        <v>46</v>
      </c>
      <c r="E131" s="66" t="s">
        <v>46</v>
      </c>
      <c r="F131" s="88" t="s">
        <v>38</v>
      </c>
      <c r="G131" s="62" t="s">
        <v>72</v>
      </c>
      <c r="I131" s="18"/>
      <c r="J131" s="241"/>
      <c r="K131" s="241"/>
      <c r="L131" s="241"/>
      <c r="M131" s="235"/>
      <c r="N131" s="241"/>
      <c r="O131" s="242"/>
      <c r="P131" s="220"/>
      <c r="Q131" s="220"/>
      <c r="R131" s="220"/>
    </row>
    <row r="132" spans="3:18" x14ac:dyDescent="0.25">
      <c r="C132" s="26" t="s">
        <v>77</v>
      </c>
      <c r="D132" s="93">
        <v>-0.05</v>
      </c>
      <c r="E132" s="94">
        <v>0.05</v>
      </c>
      <c r="F132" s="94">
        <v>4.5999999999999996</v>
      </c>
      <c r="G132" s="285">
        <f>(E132-D132)/6</f>
        <v>1.6666666666666666E-2</v>
      </c>
      <c r="I132" s="177"/>
      <c r="J132" s="202"/>
      <c r="K132" s="202"/>
      <c r="L132" s="93"/>
      <c r="M132" s="235"/>
      <c r="N132" s="93"/>
      <c r="O132" s="266"/>
      <c r="P132" s="220"/>
      <c r="Q132" s="220"/>
      <c r="R132" s="220"/>
    </row>
    <row r="133" spans="3:18" x14ac:dyDescent="0.25">
      <c r="C133" s="7" t="s">
        <v>78</v>
      </c>
      <c r="D133" s="93">
        <v>-0.03</v>
      </c>
      <c r="E133" s="95">
        <v>0.03</v>
      </c>
      <c r="F133" s="95">
        <v>1.8</v>
      </c>
      <c r="G133" s="286">
        <f>(E133-D133)/6</f>
        <v>0.01</v>
      </c>
      <c r="I133" s="177"/>
      <c r="J133" s="202"/>
      <c r="K133" s="202"/>
      <c r="L133" s="93"/>
      <c r="M133" s="235"/>
      <c r="N133" s="93"/>
      <c r="O133" s="266"/>
      <c r="P133" s="220"/>
      <c r="Q133" s="220"/>
      <c r="R133" s="220"/>
    </row>
    <row r="134" spans="3:18" x14ac:dyDescent="0.25">
      <c r="C134" s="7" t="s">
        <v>79</v>
      </c>
      <c r="D134" s="93">
        <v>-0.03</v>
      </c>
      <c r="E134" s="95">
        <v>0.03</v>
      </c>
      <c r="F134" s="95">
        <v>1.8</v>
      </c>
      <c r="G134" s="286">
        <f>(E134-D134)/6</f>
        <v>0.01</v>
      </c>
      <c r="I134" s="177"/>
      <c r="J134" s="202"/>
      <c r="K134" s="202"/>
      <c r="L134" s="93"/>
      <c r="M134" s="235"/>
      <c r="N134" s="93"/>
      <c r="O134" s="266"/>
      <c r="P134" s="220"/>
      <c r="Q134" s="220"/>
      <c r="R134" s="220"/>
    </row>
    <row r="135" spans="3:18" ht="13" thickBot="1" x14ac:dyDescent="0.3">
      <c r="C135" s="8" t="s">
        <v>76</v>
      </c>
      <c r="D135" s="96">
        <v>-0.02</v>
      </c>
      <c r="E135" s="97">
        <v>0.02</v>
      </c>
      <c r="F135" s="98">
        <v>0.9</v>
      </c>
      <c r="G135" s="287">
        <f>(E135-D135)/6</f>
        <v>6.6666666666666671E-3</v>
      </c>
      <c r="I135" s="177"/>
      <c r="J135" s="202"/>
      <c r="K135" s="202"/>
      <c r="L135" s="93"/>
      <c r="M135" s="235"/>
      <c r="N135" s="93"/>
      <c r="O135" s="266"/>
      <c r="P135" s="220"/>
      <c r="Q135" s="220"/>
      <c r="R135" s="220"/>
    </row>
    <row r="136" spans="3:18" x14ac:dyDescent="0.25">
      <c r="I136" s="23"/>
      <c r="J136" s="235"/>
      <c r="K136" s="235"/>
      <c r="L136" s="235"/>
      <c r="M136" s="235"/>
      <c r="N136" s="235"/>
      <c r="O136" s="235"/>
      <c r="P136" s="220"/>
      <c r="Q136" s="220"/>
      <c r="R136" s="220"/>
    </row>
    <row r="137" spans="3:18" ht="15.5" x14ac:dyDescent="0.4">
      <c r="C137" s="58" t="s">
        <v>68</v>
      </c>
      <c r="D137" t="s">
        <v>67</v>
      </c>
      <c r="I137" s="20"/>
      <c r="J137" s="93"/>
      <c r="K137" s="93"/>
      <c r="L137" s="93"/>
      <c r="M137" s="235"/>
      <c r="N137" s="235"/>
      <c r="O137" s="235"/>
      <c r="P137" s="220"/>
      <c r="Q137" s="220"/>
      <c r="R137" s="220"/>
    </row>
    <row r="138" spans="3:18" ht="15" x14ac:dyDescent="0.4">
      <c r="C138" s="59" t="s">
        <v>49</v>
      </c>
      <c r="D138" s="73">
        <f>( G132^2 + G133^2 + G134^2 + G135^2) ^0.5</f>
        <v>2.2852182001336815E-2</v>
      </c>
      <c r="I138" s="20"/>
      <c r="J138" s="93"/>
      <c r="K138" s="93"/>
      <c r="L138" s="93"/>
      <c r="M138" s="235"/>
      <c r="N138" s="235"/>
      <c r="O138" s="235"/>
      <c r="P138" s="220"/>
      <c r="Q138" s="220"/>
      <c r="R138" s="220"/>
    </row>
    <row r="139" spans="3:18" ht="15.5" x14ac:dyDescent="0.4">
      <c r="C139" s="58" t="s">
        <v>277</v>
      </c>
      <c r="D139" t="s">
        <v>80</v>
      </c>
      <c r="I139" s="20"/>
      <c r="J139" s="93"/>
      <c r="K139" s="93"/>
      <c r="L139" s="93"/>
      <c r="M139" s="235"/>
      <c r="N139" s="235"/>
      <c r="O139" s="235"/>
      <c r="P139" s="220"/>
      <c r="Q139" s="220"/>
      <c r="R139" s="220"/>
    </row>
    <row r="140" spans="3:18" ht="13" x14ac:dyDescent="0.3">
      <c r="C140" s="69" t="s">
        <v>53</v>
      </c>
      <c r="D140" s="57">
        <f>(E132 - D132)</f>
        <v>0.1</v>
      </c>
      <c r="I140" s="20"/>
      <c r="J140" s="257"/>
      <c r="K140" s="257"/>
      <c r="L140" s="93"/>
      <c r="M140" s="235"/>
      <c r="N140" s="235"/>
      <c r="O140" s="235"/>
      <c r="P140" s="220"/>
      <c r="Q140" s="220"/>
      <c r="R140" s="220"/>
    </row>
    <row r="141" spans="3:18" ht="13" x14ac:dyDescent="0.3">
      <c r="C141" s="58"/>
      <c r="J141" s="245"/>
      <c r="K141" s="235"/>
      <c r="L141" s="235"/>
      <c r="M141" s="235"/>
      <c r="N141" s="235"/>
      <c r="O141" s="235"/>
      <c r="P141" s="220"/>
      <c r="Q141" s="220"/>
      <c r="R141" s="220"/>
    </row>
    <row r="142" spans="3:18" ht="15.5" x14ac:dyDescent="0.4">
      <c r="C142" s="58" t="s">
        <v>55</v>
      </c>
      <c r="D142" s="52">
        <v>0</v>
      </c>
      <c r="E142" s="48" t="s">
        <v>61</v>
      </c>
      <c r="F142" t="s">
        <v>70</v>
      </c>
      <c r="J142" s="245"/>
      <c r="K142" s="267"/>
      <c r="L142" s="254"/>
      <c r="M142" s="235"/>
      <c r="N142" s="235"/>
      <c r="O142" s="235"/>
      <c r="P142" s="220"/>
      <c r="Q142" s="220"/>
      <c r="R142" s="220"/>
    </row>
    <row r="143" spans="3:18" ht="13" x14ac:dyDescent="0.3">
      <c r="C143" s="58" t="s">
        <v>56</v>
      </c>
      <c r="D143" t="s">
        <v>69</v>
      </c>
      <c r="E143" s="70" t="s">
        <v>53</v>
      </c>
      <c r="F143" s="57">
        <f>(D142 - D140) / D138</f>
        <v>-4.375949744936837</v>
      </c>
      <c r="J143" s="245"/>
      <c r="K143" s="235"/>
      <c r="L143" s="259"/>
      <c r="M143" s="93"/>
      <c r="N143" s="235"/>
      <c r="O143" s="235"/>
      <c r="P143" s="220"/>
      <c r="Q143" s="220"/>
      <c r="R143" s="220"/>
    </row>
    <row r="144" spans="3:18" ht="15.5" x14ac:dyDescent="0.4">
      <c r="C144" s="69" t="s">
        <v>53</v>
      </c>
      <c r="D144" s="74">
        <f>2*D140</f>
        <v>0.2</v>
      </c>
      <c r="E144" s="48" t="s">
        <v>60</v>
      </c>
      <c r="F144" t="s">
        <v>71</v>
      </c>
      <c r="J144" s="250"/>
      <c r="K144" s="268"/>
      <c r="L144" s="254"/>
      <c r="M144" s="235"/>
      <c r="N144" s="235"/>
      <c r="O144" s="235"/>
      <c r="P144" s="220"/>
      <c r="Q144" s="220"/>
      <c r="R144" s="220"/>
    </row>
    <row r="145" spans="1:18" x14ac:dyDescent="0.25">
      <c r="C145" s="5"/>
      <c r="E145" s="70" t="s">
        <v>53</v>
      </c>
      <c r="F145" s="57">
        <f>(D144 - D140) / D138</f>
        <v>4.375949744936837</v>
      </c>
      <c r="J145" s="240"/>
      <c r="K145" s="235"/>
      <c r="L145" s="259"/>
      <c r="M145" s="93"/>
      <c r="N145" s="235"/>
      <c r="O145" s="235"/>
      <c r="P145" s="220"/>
      <c r="Q145" s="220"/>
      <c r="R145" s="220"/>
    </row>
    <row r="146" spans="1:18" ht="15.5" x14ac:dyDescent="0.4">
      <c r="C146" s="5"/>
      <c r="E146" s="58" t="s">
        <v>62</v>
      </c>
      <c r="F146" t="s">
        <v>63</v>
      </c>
      <c r="J146" s="240"/>
      <c r="K146" s="235"/>
      <c r="L146" s="245"/>
      <c r="M146" s="235"/>
      <c r="N146" s="235"/>
      <c r="O146" s="235"/>
      <c r="P146" s="220"/>
      <c r="Q146" s="220"/>
      <c r="R146" s="220"/>
    </row>
    <row r="147" spans="1:18" x14ac:dyDescent="0.25">
      <c r="C147" s="5"/>
      <c r="E147" s="70" t="s">
        <v>53</v>
      </c>
      <c r="F147" s="79">
        <f>2*(1 - NORMSDIST( F145 ))</f>
        <v>1.2090487054416954E-5</v>
      </c>
      <c r="J147" s="240"/>
      <c r="K147" s="235"/>
      <c r="L147" s="259"/>
      <c r="M147" s="258"/>
      <c r="N147" s="235"/>
      <c r="O147" s="235"/>
      <c r="P147" s="220"/>
      <c r="Q147" s="220"/>
      <c r="R147" s="220"/>
    </row>
    <row r="148" spans="1:18" ht="13" x14ac:dyDescent="0.3">
      <c r="C148" s="5"/>
      <c r="D148" s="1"/>
      <c r="E148" s="58" t="s">
        <v>64</v>
      </c>
      <c r="F148" t="s">
        <v>73</v>
      </c>
      <c r="J148" s="240"/>
      <c r="K148" s="261"/>
      <c r="L148" s="245"/>
      <c r="M148" s="235"/>
      <c r="N148" s="235"/>
      <c r="O148" s="235"/>
      <c r="P148" s="220"/>
      <c r="Q148" s="220"/>
      <c r="R148" s="220"/>
    </row>
    <row r="149" spans="1:18" ht="13" x14ac:dyDescent="0.3">
      <c r="E149" s="58" t="s">
        <v>52</v>
      </c>
      <c r="F149" s="75">
        <f>F147*1000000</f>
        <v>12.090487054416954</v>
      </c>
      <c r="J149" s="235"/>
      <c r="K149" s="235"/>
      <c r="L149" s="245"/>
      <c r="M149" s="260"/>
      <c r="N149" s="235"/>
      <c r="O149" s="235"/>
      <c r="P149" s="220"/>
      <c r="Q149" s="220"/>
      <c r="R149" s="220"/>
    </row>
    <row r="150" spans="1:18" x14ac:dyDescent="0.25">
      <c r="J150" s="220"/>
      <c r="K150" s="220"/>
      <c r="L150" s="220"/>
      <c r="M150" s="220"/>
      <c r="N150" s="220"/>
      <c r="O150" s="220"/>
      <c r="P150" s="220"/>
      <c r="Q150" s="220"/>
      <c r="R150" s="220"/>
    </row>
    <row r="151" spans="1:18" x14ac:dyDescent="0.25">
      <c r="J151" s="220"/>
      <c r="K151" s="220"/>
      <c r="L151" s="220"/>
      <c r="M151" s="220"/>
      <c r="N151" s="220"/>
      <c r="O151" s="220"/>
      <c r="P151" s="220"/>
      <c r="Q151" s="220"/>
      <c r="R151" s="220"/>
    </row>
    <row r="152" spans="1:18" ht="13" thickBot="1" x14ac:dyDescent="0.3">
      <c r="J152" s="220"/>
      <c r="K152" s="220"/>
      <c r="L152" s="220"/>
      <c r="M152" s="220"/>
      <c r="N152" s="220"/>
      <c r="O152" s="220"/>
      <c r="P152" s="220"/>
      <c r="Q152" s="220"/>
      <c r="R152" s="220"/>
    </row>
    <row r="153" spans="1:18" ht="13.5" thickBot="1" x14ac:dyDescent="0.35">
      <c r="A153" s="3" t="s">
        <v>1</v>
      </c>
      <c r="B153" s="14" t="s">
        <v>280</v>
      </c>
      <c r="C153" s="15" t="s">
        <v>281</v>
      </c>
      <c r="D153" s="15" t="s">
        <v>282</v>
      </c>
      <c r="E153" s="15" t="s">
        <v>283</v>
      </c>
      <c r="F153" s="15" t="s">
        <v>284</v>
      </c>
      <c r="G153" s="15" t="s">
        <v>285</v>
      </c>
      <c r="H153" s="15" t="s">
        <v>286</v>
      </c>
      <c r="I153" s="16" t="s">
        <v>287</v>
      </c>
      <c r="J153" s="220"/>
      <c r="K153" s="220"/>
      <c r="L153" s="220"/>
      <c r="M153" s="220"/>
      <c r="N153" s="220"/>
      <c r="O153" s="220"/>
      <c r="P153" s="220"/>
      <c r="Q153" s="220"/>
      <c r="R153" s="220"/>
    </row>
    <row r="154" spans="1:18" ht="13.5" thickBot="1" x14ac:dyDescent="0.35">
      <c r="A154" s="11" t="s">
        <v>89</v>
      </c>
      <c r="B154" s="89">
        <v>4</v>
      </c>
      <c r="C154" s="115">
        <v>7</v>
      </c>
      <c r="D154" s="115">
        <v>9</v>
      </c>
      <c r="E154" s="115">
        <v>11</v>
      </c>
      <c r="F154" s="115">
        <v>9</v>
      </c>
      <c r="G154" s="115">
        <v>5</v>
      </c>
      <c r="H154" s="115">
        <v>3</v>
      </c>
      <c r="I154" s="116">
        <v>1</v>
      </c>
      <c r="J154" s="220"/>
      <c r="K154" s="220"/>
      <c r="L154" s="220"/>
      <c r="M154" s="220"/>
      <c r="N154" s="220"/>
      <c r="O154" s="220"/>
      <c r="P154" s="220"/>
      <c r="Q154" s="220"/>
      <c r="R154" s="220"/>
    </row>
    <row r="155" spans="1:18" x14ac:dyDescent="0.25">
      <c r="A155" s="131">
        <v>0</v>
      </c>
      <c r="B155" s="178">
        <v>8</v>
      </c>
      <c r="C155" s="179">
        <v>12</v>
      </c>
      <c r="D155" s="179">
        <v>15</v>
      </c>
      <c r="E155" s="179">
        <v>16</v>
      </c>
      <c r="F155" s="179">
        <v>15</v>
      </c>
      <c r="G155" s="179">
        <v>10</v>
      </c>
      <c r="H155" s="179">
        <v>8</v>
      </c>
      <c r="I155" s="180">
        <v>5</v>
      </c>
      <c r="J155" s="220"/>
      <c r="K155" s="220"/>
      <c r="L155" s="220"/>
      <c r="M155" s="220"/>
      <c r="N155" s="220"/>
      <c r="O155" s="220"/>
      <c r="P155" s="220"/>
      <c r="Q155" s="220"/>
      <c r="R155" s="220"/>
    </row>
    <row r="156" spans="1:18" x14ac:dyDescent="0.25">
      <c r="A156" s="137">
        <v>20</v>
      </c>
      <c r="B156" s="181">
        <v>10</v>
      </c>
      <c r="C156" s="177">
        <v>17</v>
      </c>
      <c r="D156" s="177">
        <v>19</v>
      </c>
      <c r="E156" s="177">
        <v>20</v>
      </c>
      <c r="F156" s="177">
        <v>19</v>
      </c>
      <c r="G156" s="177">
        <v>17</v>
      </c>
      <c r="H156" s="177">
        <v>15</v>
      </c>
      <c r="I156" s="182">
        <v>12</v>
      </c>
      <c r="J156" s="220"/>
      <c r="K156" s="220"/>
      <c r="L156" s="220"/>
      <c r="M156" s="220"/>
      <c r="N156" s="220"/>
      <c r="O156" s="220"/>
      <c r="P156" s="220"/>
      <c r="Q156" s="220"/>
      <c r="R156" s="220"/>
    </row>
    <row r="157" spans="1:18" x14ac:dyDescent="0.25">
      <c r="A157" s="137">
        <v>40</v>
      </c>
      <c r="B157" s="181">
        <v>9</v>
      </c>
      <c r="C157" s="177">
        <v>15</v>
      </c>
      <c r="D157" s="177">
        <v>16</v>
      </c>
      <c r="E157" s="177">
        <v>18</v>
      </c>
      <c r="F157" s="177">
        <v>17</v>
      </c>
      <c r="G157" s="177">
        <v>15</v>
      </c>
      <c r="H157" s="177">
        <v>11</v>
      </c>
      <c r="I157" s="182">
        <v>8</v>
      </c>
      <c r="J157" s="220"/>
      <c r="K157" s="220"/>
      <c r="L157" s="220"/>
      <c r="M157" s="220"/>
      <c r="N157" s="220"/>
      <c r="O157" s="220"/>
      <c r="P157" s="220"/>
      <c r="Q157" s="220"/>
      <c r="R157" s="220"/>
    </row>
    <row r="158" spans="1:18" x14ac:dyDescent="0.25">
      <c r="A158" s="137">
        <v>60</v>
      </c>
      <c r="B158" s="181">
        <v>5</v>
      </c>
      <c r="C158" s="177">
        <v>13</v>
      </c>
      <c r="D158" s="177">
        <v>13</v>
      </c>
      <c r="E158" s="177">
        <v>14</v>
      </c>
      <c r="F158" s="177">
        <v>15</v>
      </c>
      <c r="G158" s="177">
        <v>13</v>
      </c>
      <c r="H158" s="177">
        <v>10</v>
      </c>
      <c r="I158" s="182">
        <v>6</v>
      </c>
      <c r="J158" s="220"/>
      <c r="K158" s="220"/>
      <c r="L158" s="220"/>
      <c r="M158" s="220"/>
      <c r="N158" s="220"/>
      <c r="O158" s="220"/>
      <c r="P158" s="220"/>
      <c r="Q158" s="220"/>
      <c r="R158" s="220"/>
    </row>
    <row r="159" spans="1:18" x14ac:dyDescent="0.25">
      <c r="A159" s="137">
        <v>80</v>
      </c>
      <c r="B159" s="181">
        <v>3</v>
      </c>
      <c r="C159" s="177">
        <v>9</v>
      </c>
      <c r="D159" s="177">
        <v>8</v>
      </c>
      <c r="E159" s="177">
        <v>10</v>
      </c>
      <c r="F159" s="177">
        <v>7</v>
      </c>
      <c r="G159" s="177">
        <v>6</v>
      </c>
      <c r="H159" s="177">
        <v>4</v>
      </c>
      <c r="I159" s="182">
        <v>3</v>
      </c>
      <c r="J159" s="220"/>
      <c r="K159" s="220"/>
      <c r="L159" s="220"/>
      <c r="M159" s="220"/>
      <c r="N159" s="220"/>
      <c r="O159" s="220"/>
      <c r="P159" s="220"/>
      <c r="Q159" s="220"/>
      <c r="R159" s="220"/>
    </row>
    <row r="160" spans="1:18" ht="13" thickBot="1" x14ac:dyDescent="0.3">
      <c r="A160" s="162">
        <v>80</v>
      </c>
      <c r="B160" s="183">
        <v>1</v>
      </c>
      <c r="C160" s="184">
        <v>3</v>
      </c>
      <c r="D160" s="184">
        <v>4</v>
      </c>
      <c r="E160" s="184">
        <v>6</v>
      </c>
      <c r="F160" s="184">
        <v>4</v>
      </c>
      <c r="G160" s="184">
        <v>3</v>
      </c>
      <c r="H160" s="184">
        <v>2</v>
      </c>
      <c r="I160" s="185">
        <v>2</v>
      </c>
      <c r="J160" s="220"/>
      <c r="K160" s="220"/>
      <c r="L160" s="220"/>
      <c r="M160" s="220"/>
      <c r="N160" s="220"/>
      <c r="O160" s="220"/>
      <c r="P160" s="220"/>
      <c r="Q160" s="220"/>
      <c r="R160" s="220"/>
    </row>
    <row r="161" spans="1:18" ht="13" x14ac:dyDescent="0.3">
      <c r="A161" s="105"/>
      <c r="B161" s="105"/>
      <c r="C161" s="105"/>
      <c r="D161" s="3"/>
      <c r="J161" s="220"/>
      <c r="K161" s="220"/>
      <c r="L161" s="220"/>
      <c r="M161" s="220"/>
      <c r="N161" s="220"/>
      <c r="O161" s="220"/>
      <c r="P161" s="220"/>
      <c r="Q161" s="220"/>
      <c r="R161" s="220"/>
    </row>
    <row r="162" spans="1:18" ht="13" x14ac:dyDescent="0.3">
      <c r="A162" s="3"/>
      <c r="B162" s="3"/>
      <c r="C162" s="3"/>
      <c r="D162" s="3"/>
      <c r="J162" s="220"/>
      <c r="K162" s="220"/>
      <c r="L162" s="220"/>
      <c r="M162" s="220"/>
      <c r="N162" s="220"/>
      <c r="O162" s="220"/>
      <c r="P162" s="220"/>
      <c r="Q162" s="220"/>
      <c r="R162" s="220"/>
    </row>
    <row r="163" spans="1:18" x14ac:dyDescent="0.25">
      <c r="A163" s="105"/>
      <c r="B163" s="105"/>
      <c r="C163" s="105"/>
      <c r="J163" s="220"/>
      <c r="K163" s="220"/>
      <c r="L163" s="220"/>
      <c r="M163" s="220"/>
      <c r="N163" s="220"/>
      <c r="O163" s="220"/>
      <c r="P163" s="220"/>
      <c r="Q163" s="220"/>
      <c r="R163" s="220"/>
    </row>
    <row r="164" spans="1:18" x14ac:dyDescent="0.25">
      <c r="A164" s="105"/>
      <c r="B164" s="105"/>
      <c r="C164" s="105"/>
      <c r="J164" s="220"/>
      <c r="K164" s="220"/>
      <c r="L164" s="220"/>
      <c r="M164" s="220"/>
      <c r="N164" s="220"/>
      <c r="O164" s="220"/>
      <c r="P164" s="220"/>
      <c r="Q164" s="220"/>
      <c r="R164" s="220"/>
    </row>
    <row r="165" spans="1:18" x14ac:dyDescent="0.25">
      <c r="A165" s="105"/>
      <c r="B165" s="105"/>
      <c r="C165" s="105"/>
      <c r="J165" s="220"/>
      <c r="K165" s="220"/>
      <c r="L165" s="220"/>
      <c r="M165" s="220"/>
      <c r="N165" s="220"/>
      <c r="O165" s="220"/>
      <c r="P165" s="220"/>
      <c r="Q165" s="220"/>
      <c r="R165" s="220"/>
    </row>
    <row r="166" spans="1:18" x14ac:dyDescent="0.25">
      <c r="A166" s="105"/>
      <c r="B166" s="105"/>
      <c r="C166" s="105"/>
      <c r="J166" s="220"/>
      <c r="K166" s="220"/>
      <c r="L166" s="220"/>
      <c r="M166" s="220"/>
      <c r="N166" s="220"/>
      <c r="O166" s="220"/>
      <c r="P166" s="220"/>
      <c r="Q166" s="220"/>
      <c r="R166" s="220"/>
    </row>
    <row r="167" spans="1:18" x14ac:dyDescent="0.25">
      <c r="A167" s="105"/>
      <c r="B167" s="105"/>
      <c r="C167" s="105"/>
      <c r="J167" s="220"/>
      <c r="K167" s="220"/>
      <c r="L167" s="220"/>
      <c r="M167" s="220"/>
      <c r="N167" s="220"/>
      <c r="O167" s="220"/>
      <c r="P167" s="220"/>
      <c r="Q167" s="220"/>
      <c r="R167" s="220"/>
    </row>
    <row r="168" spans="1:18" x14ac:dyDescent="0.25">
      <c r="A168" s="105"/>
      <c r="B168" s="105"/>
      <c r="C168" s="105"/>
      <c r="J168" s="220"/>
      <c r="K168" s="220"/>
      <c r="L168" s="220"/>
      <c r="M168" s="220"/>
      <c r="N168" s="220"/>
      <c r="O168" s="220"/>
      <c r="P168" s="220"/>
      <c r="Q168" s="220"/>
      <c r="R168" s="220"/>
    </row>
    <row r="169" spans="1:18" x14ac:dyDescent="0.25">
      <c r="J169" s="220"/>
      <c r="K169" s="220"/>
      <c r="L169" s="220"/>
      <c r="M169" s="220"/>
      <c r="N169" s="220"/>
      <c r="O169" s="220"/>
      <c r="P169" s="220"/>
      <c r="Q169" s="220"/>
      <c r="R169" s="220"/>
    </row>
    <row r="170" spans="1:18" ht="13" x14ac:dyDescent="0.3">
      <c r="A170" s="3"/>
      <c r="B170" s="3"/>
      <c r="C170" s="3"/>
      <c r="J170" s="220"/>
      <c r="K170" s="220"/>
      <c r="L170" s="220"/>
      <c r="M170" s="220"/>
      <c r="N170" s="220"/>
      <c r="O170" s="220"/>
      <c r="P170" s="220"/>
      <c r="Q170" s="220"/>
      <c r="R170" s="220"/>
    </row>
    <row r="171" spans="1:18" x14ac:dyDescent="0.25">
      <c r="A171" s="105"/>
      <c r="B171" s="105"/>
      <c r="C171" s="105"/>
      <c r="J171" s="220"/>
      <c r="K171" s="220"/>
      <c r="L171" s="220"/>
      <c r="M171" s="220"/>
      <c r="N171" s="220"/>
      <c r="O171" s="220"/>
      <c r="P171" s="220"/>
      <c r="Q171" s="220"/>
      <c r="R171" s="220"/>
    </row>
    <row r="172" spans="1:18" x14ac:dyDescent="0.25">
      <c r="A172" s="105"/>
      <c r="B172" s="105"/>
      <c r="C172" s="105"/>
      <c r="J172" s="220"/>
      <c r="K172" s="220"/>
      <c r="L172" s="220"/>
      <c r="M172" s="220"/>
      <c r="N172" s="220"/>
      <c r="O172" s="220"/>
      <c r="P172" s="220"/>
      <c r="Q172" s="220"/>
      <c r="R172" s="220"/>
    </row>
    <row r="173" spans="1:18" x14ac:dyDescent="0.25">
      <c r="A173" s="105"/>
      <c r="B173" s="105"/>
      <c r="C173" s="105"/>
      <c r="J173" s="220"/>
      <c r="K173" s="220"/>
      <c r="L173" s="220"/>
      <c r="M173" s="220"/>
      <c r="N173" s="220"/>
      <c r="O173" s="220"/>
      <c r="P173" s="220"/>
      <c r="Q173" s="220"/>
      <c r="R173" s="220"/>
    </row>
    <row r="174" spans="1:18" x14ac:dyDescent="0.25">
      <c r="A174" s="105"/>
      <c r="B174" s="105"/>
      <c r="C174" s="105"/>
      <c r="J174" s="220"/>
      <c r="K174" s="220"/>
      <c r="L174" s="220"/>
      <c r="M174" s="220"/>
      <c r="N174" s="220"/>
      <c r="O174" s="220"/>
      <c r="P174" s="220"/>
      <c r="Q174" s="220"/>
      <c r="R174" s="220"/>
    </row>
    <row r="175" spans="1:18" x14ac:dyDescent="0.25">
      <c r="A175" s="105"/>
      <c r="B175" s="105"/>
      <c r="C175" s="105"/>
      <c r="J175" s="220"/>
      <c r="K175" s="220"/>
      <c r="L175" s="220"/>
      <c r="M175" s="220"/>
      <c r="N175" s="220"/>
      <c r="O175" s="220"/>
      <c r="P175" s="220"/>
      <c r="Q175" s="220"/>
      <c r="R175" s="220"/>
    </row>
    <row r="176" spans="1:18" x14ac:dyDescent="0.25">
      <c r="A176" s="105"/>
      <c r="B176" s="105"/>
      <c r="C176" s="105"/>
      <c r="J176" s="220"/>
      <c r="K176" s="220"/>
      <c r="L176" s="220"/>
      <c r="M176" s="220"/>
      <c r="N176" s="220"/>
      <c r="O176" s="220"/>
      <c r="P176" s="220"/>
      <c r="Q176" s="220"/>
      <c r="R176" s="220"/>
    </row>
    <row r="177" spans="1:18" x14ac:dyDescent="0.25">
      <c r="J177" s="220"/>
      <c r="K177" s="220"/>
      <c r="L177" s="220"/>
      <c r="M177" s="220"/>
      <c r="N177" s="220"/>
      <c r="O177" s="220"/>
      <c r="P177" s="220"/>
      <c r="Q177" s="220"/>
      <c r="R177" s="220"/>
    </row>
    <row r="178" spans="1:18" ht="13" x14ac:dyDescent="0.3">
      <c r="A178" s="3"/>
      <c r="B178" s="3"/>
      <c r="C178" s="3"/>
      <c r="J178" s="220"/>
      <c r="K178" s="220"/>
      <c r="L178" s="220"/>
      <c r="M178" s="220"/>
      <c r="N178" s="220"/>
      <c r="O178" s="220"/>
      <c r="P178" s="220"/>
      <c r="Q178" s="220"/>
      <c r="R178" s="220"/>
    </row>
    <row r="179" spans="1:18" x14ac:dyDescent="0.25">
      <c r="A179" s="105"/>
      <c r="B179" s="105"/>
      <c r="C179" s="105"/>
      <c r="J179" s="220"/>
      <c r="K179" s="220"/>
      <c r="L179" s="220"/>
      <c r="M179" s="220"/>
      <c r="N179" s="220"/>
      <c r="O179" s="220"/>
      <c r="P179" s="220"/>
      <c r="Q179" s="220"/>
      <c r="R179" s="220"/>
    </row>
    <row r="180" spans="1:18" x14ac:dyDescent="0.25">
      <c r="A180" s="105"/>
      <c r="B180" s="105"/>
      <c r="C180" s="105"/>
      <c r="J180" s="220"/>
      <c r="K180" s="220"/>
      <c r="L180" s="220"/>
      <c r="M180" s="220"/>
      <c r="N180" s="220"/>
      <c r="O180" s="220"/>
      <c r="P180" s="220"/>
      <c r="Q180" s="220"/>
      <c r="R180" s="220"/>
    </row>
    <row r="181" spans="1:18" x14ac:dyDescent="0.25">
      <c r="A181" s="105"/>
      <c r="B181" s="105"/>
      <c r="C181" s="105"/>
      <c r="J181" s="220"/>
      <c r="K181" s="220"/>
      <c r="L181" s="220"/>
      <c r="M181" s="220"/>
      <c r="N181" s="220"/>
      <c r="O181" s="220"/>
      <c r="P181" s="220"/>
      <c r="Q181" s="220"/>
      <c r="R181" s="220"/>
    </row>
    <row r="182" spans="1:18" x14ac:dyDescent="0.25">
      <c r="A182" s="105"/>
      <c r="B182" s="105"/>
      <c r="C182" s="105"/>
      <c r="J182" s="220"/>
      <c r="K182" s="220"/>
      <c r="L182" s="220"/>
      <c r="M182" s="220"/>
      <c r="N182" s="220"/>
      <c r="O182" s="220"/>
      <c r="P182" s="220"/>
      <c r="Q182" s="220"/>
      <c r="R182" s="220"/>
    </row>
    <row r="183" spans="1:18" x14ac:dyDescent="0.25">
      <c r="A183" s="105"/>
      <c r="B183" s="105"/>
      <c r="C183" s="105"/>
      <c r="J183" s="220"/>
      <c r="K183" s="220"/>
      <c r="L183" s="220"/>
      <c r="M183" s="220"/>
      <c r="N183" s="220"/>
      <c r="O183" s="220"/>
      <c r="P183" s="220"/>
      <c r="Q183" s="220"/>
      <c r="R183" s="220"/>
    </row>
    <row r="184" spans="1:18" x14ac:dyDescent="0.25">
      <c r="A184" s="105"/>
      <c r="B184" s="105"/>
      <c r="C184" s="105"/>
      <c r="J184" s="220"/>
      <c r="K184" s="220"/>
      <c r="L184" s="220"/>
      <c r="M184" s="220"/>
      <c r="N184" s="220"/>
      <c r="O184" s="220"/>
      <c r="P184" s="220"/>
      <c r="Q184" s="220"/>
      <c r="R184" s="220"/>
    </row>
    <row r="185" spans="1:18" x14ac:dyDescent="0.25">
      <c r="J185" s="220"/>
      <c r="K185" s="220"/>
      <c r="L185" s="220"/>
      <c r="M185" s="220"/>
      <c r="N185" s="220"/>
      <c r="O185" s="220"/>
      <c r="P185" s="220"/>
      <c r="Q185" s="220"/>
      <c r="R185" s="220"/>
    </row>
    <row r="186" spans="1:18" ht="13" x14ac:dyDescent="0.3">
      <c r="A186" s="3"/>
      <c r="B186" s="3"/>
      <c r="C186" s="3"/>
      <c r="J186" s="220"/>
      <c r="K186" s="220"/>
      <c r="L186" s="220"/>
      <c r="M186" s="220"/>
      <c r="N186" s="220"/>
      <c r="O186" s="220"/>
      <c r="P186" s="220"/>
      <c r="Q186" s="220"/>
      <c r="R186" s="220"/>
    </row>
    <row r="187" spans="1:18" x14ac:dyDescent="0.25">
      <c r="A187" s="105"/>
      <c r="B187" s="105"/>
      <c r="C187" s="105"/>
      <c r="J187" s="220"/>
      <c r="K187" s="220"/>
      <c r="L187" s="220"/>
      <c r="M187" s="220"/>
      <c r="N187" s="220"/>
      <c r="O187" s="220"/>
      <c r="P187" s="220"/>
      <c r="Q187" s="220"/>
      <c r="R187" s="220"/>
    </row>
    <row r="188" spans="1:18" x14ac:dyDescent="0.25">
      <c r="A188" s="105"/>
      <c r="B188" s="105"/>
      <c r="C188" s="105"/>
      <c r="J188" s="220"/>
      <c r="K188" s="220"/>
      <c r="L188" s="220"/>
      <c r="M188" s="220"/>
      <c r="N188" s="220"/>
      <c r="O188" s="220"/>
      <c r="P188" s="220"/>
      <c r="Q188" s="220"/>
      <c r="R188" s="220"/>
    </row>
    <row r="189" spans="1:18" x14ac:dyDescent="0.25">
      <c r="A189" s="105"/>
      <c r="B189" s="105"/>
      <c r="C189" s="105"/>
      <c r="G189" t="s">
        <v>1</v>
      </c>
      <c r="J189" s="220"/>
      <c r="K189" s="220"/>
      <c r="L189" s="220"/>
      <c r="M189" s="220"/>
      <c r="N189" s="220"/>
      <c r="O189" s="220"/>
      <c r="P189" s="220"/>
      <c r="Q189" s="220"/>
      <c r="R189" s="220"/>
    </row>
    <row r="190" spans="1:18" x14ac:dyDescent="0.25">
      <c r="A190" s="105"/>
      <c r="B190" s="105"/>
      <c r="C190" s="105"/>
      <c r="J190" s="220"/>
      <c r="K190" s="220"/>
      <c r="L190" s="220"/>
      <c r="M190" s="220"/>
      <c r="N190" s="220"/>
      <c r="O190" s="220"/>
      <c r="P190" s="220"/>
      <c r="Q190" s="220"/>
      <c r="R190" s="220"/>
    </row>
    <row r="191" spans="1:18" x14ac:dyDescent="0.25">
      <c r="A191" s="105"/>
      <c r="B191" s="105"/>
      <c r="C191" s="105"/>
      <c r="J191" s="220"/>
      <c r="K191" s="220"/>
      <c r="L191" s="220"/>
      <c r="M191" s="220"/>
      <c r="N191" s="220"/>
      <c r="O191" s="220"/>
      <c r="P191" s="220"/>
      <c r="Q191" s="220"/>
      <c r="R191" s="220"/>
    </row>
    <row r="192" spans="1:18" x14ac:dyDescent="0.25">
      <c r="A192" s="105"/>
      <c r="B192" s="105"/>
      <c r="C192" s="105"/>
      <c r="J192" s="220"/>
      <c r="K192" s="220"/>
      <c r="L192" s="220"/>
      <c r="M192" s="220"/>
      <c r="N192" s="220"/>
      <c r="O192" s="220"/>
      <c r="P192" s="220"/>
      <c r="Q192" s="220"/>
      <c r="R192" s="220"/>
    </row>
    <row r="193" spans="1:18" x14ac:dyDescent="0.25">
      <c r="J193" s="220"/>
      <c r="K193" s="220"/>
      <c r="L193" s="220"/>
      <c r="M193" s="220"/>
      <c r="N193" s="220"/>
      <c r="O193" s="220"/>
      <c r="P193" s="220"/>
      <c r="Q193" s="220"/>
      <c r="R193" s="220"/>
    </row>
    <row r="194" spans="1:18" ht="13" x14ac:dyDescent="0.3">
      <c r="A194" s="3"/>
      <c r="B194" s="3"/>
      <c r="C194" s="3"/>
      <c r="J194" s="220"/>
      <c r="K194" s="220"/>
      <c r="L194" s="220"/>
      <c r="M194" s="220"/>
      <c r="N194" s="220"/>
      <c r="O194" s="220"/>
      <c r="P194" s="220"/>
      <c r="Q194" s="220"/>
      <c r="R194" s="220"/>
    </row>
    <row r="195" spans="1:18" x14ac:dyDescent="0.25">
      <c r="A195" s="72"/>
      <c r="B195" s="57"/>
      <c r="C195" s="4"/>
      <c r="J195" s="220"/>
      <c r="K195" s="220"/>
      <c r="L195" s="220"/>
      <c r="M195" s="220"/>
      <c r="N195" s="220"/>
      <c r="O195" s="220"/>
      <c r="P195" s="220"/>
      <c r="Q195" s="220"/>
      <c r="R195" s="220"/>
    </row>
    <row r="196" spans="1:18" x14ac:dyDescent="0.25">
      <c r="A196" s="72"/>
      <c r="B196" s="57"/>
      <c r="C196" s="4"/>
      <c r="J196" s="220"/>
      <c r="K196" s="220"/>
      <c r="L196" s="220"/>
      <c r="M196" s="220"/>
      <c r="N196" s="220"/>
      <c r="O196" s="220"/>
      <c r="P196" s="220"/>
      <c r="Q196" s="220"/>
      <c r="R196" s="220"/>
    </row>
    <row r="197" spans="1:18" x14ac:dyDescent="0.25">
      <c r="A197" s="72"/>
      <c r="B197" s="57"/>
      <c r="C197" s="4"/>
      <c r="J197" s="220"/>
      <c r="K197" s="220"/>
      <c r="L197" s="220"/>
      <c r="M197" s="220"/>
      <c r="N197" s="220"/>
      <c r="O197" s="220"/>
      <c r="P197" s="220"/>
      <c r="Q197" s="220"/>
      <c r="R197" s="220"/>
    </row>
    <row r="198" spans="1:18" x14ac:dyDescent="0.25">
      <c r="A198" s="72"/>
      <c r="B198" s="72"/>
      <c r="C198" s="20"/>
      <c r="J198" s="220"/>
      <c r="K198" s="220"/>
      <c r="L198" s="220"/>
      <c r="M198" s="220"/>
      <c r="N198" s="220"/>
      <c r="O198" s="220"/>
      <c r="P198" s="220"/>
      <c r="Q198" s="220"/>
      <c r="R198" s="220"/>
    </row>
    <row r="199" spans="1:18" x14ac:dyDescent="0.25">
      <c r="A199" s="72"/>
      <c r="B199" s="72"/>
      <c r="C199" s="20"/>
      <c r="J199" s="220"/>
      <c r="K199" s="220"/>
      <c r="L199" s="220"/>
      <c r="M199" s="220"/>
      <c r="N199" s="220"/>
      <c r="O199" s="220"/>
      <c r="P199" s="220"/>
      <c r="Q199" s="220"/>
      <c r="R199" s="220"/>
    </row>
    <row r="200" spans="1:18" x14ac:dyDescent="0.25">
      <c r="A200" s="76"/>
      <c r="B200" s="76"/>
      <c r="C200" s="77"/>
      <c r="J200" s="220"/>
      <c r="K200" s="220"/>
      <c r="L200" s="220"/>
      <c r="M200" s="220"/>
      <c r="N200" s="220"/>
      <c r="O200" s="220"/>
      <c r="P200" s="220"/>
      <c r="Q200" s="220"/>
      <c r="R200" s="220"/>
    </row>
    <row r="201" spans="1:18" x14ac:dyDescent="0.25">
      <c r="A201" s="77"/>
      <c r="B201" s="77"/>
      <c r="C201" s="77"/>
      <c r="J201" s="220"/>
      <c r="K201" s="220"/>
      <c r="L201" s="220"/>
      <c r="M201" s="220"/>
      <c r="N201" s="220"/>
      <c r="O201" s="220"/>
      <c r="P201" s="220"/>
      <c r="Q201" s="220"/>
      <c r="R201" s="220"/>
    </row>
    <row r="202" spans="1:18" x14ac:dyDescent="0.25">
      <c r="J202" s="220"/>
      <c r="K202" s="220"/>
      <c r="L202" s="220"/>
      <c r="M202" s="220"/>
      <c r="N202" s="220"/>
      <c r="O202" s="220"/>
      <c r="P202" s="220"/>
      <c r="Q202" s="220"/>
      <c r="R202" s="220"/>
    </row>
    <row r="203" spans="1:18" x14ac:dyDescent="0.25">
      <c r="J203" s="220"/>
      <c r="K203" s="220"/>
      <c r="L203" s="220"/>
      <c r="M203" s="220"/>
      <c r="N203" s="220"/>
      <c r="O203" s="220"/>
      <c r="P203" s="220"/>
      <c r="Q203" s="220"/>
      <c r="R203" s="220"/>
    </row>
    <row r="204" spans="1:18" ht="13" thickBot="1" x14ac:dyDescent="0.3">
      <c r="J204" s="220"/>
      <c r="K204" s="220"/>
      <c r="L204" s="220"/>
      <c r="M204" s="220"/>
      <c r="N204" s="220"/>
      <c r="O204" s="220"/>
      <c r="P204" s="220"/>
      <c r="Q204" s="220"/>
      <c r="R204" s="220"/>
    </row>
    <row r="205" spans="1:18" ht="13.5" thickBot="1" x14ac:dyDescent="0.35">
      <c r="A205" s="3" t="s">
        <v>1</v>
      </c>
      <c r="B205" s="14" t="s">
        <v>280</v>
      </c>
      <c r="C205" s="15" t="s">
        <v>281</v>
      </c>
      <c r="D205" s="15" t="s">
        <v>282</v>
      </c>
      <c r="E205" s="15" t="s">
        <v>283</v>
      </c>
      <c r="F205" s="15" t="s">
        <v>284</v>
      </c>
      <c r="G205" s="15" t="s">
        <v>285</v>
      </c>
      <c r="H205" s="15" t="s">
        <v>286</v>
      </c>
      <c r="I205" s="16" t="s">
        <v>287</v>
      </c>
      <c r="J205" s="220"/>
      <c r="K205" s="220"/>
      <c r="L205" s="220"/>
      <c r="M205" s="220"/>
      <c r="N205" s="220"/>
      <c r="O205" s="220"/>
      <c r="P205" s="220"/>
      <c r="Q205" s="220"/>
      <c r="R205" s="220"/>
    </row>
    <row r="206" spans="1:18" ht="13.5" thickBot="1" x14ac:dyDescent="0.35">
      <c r="A206" s="11" t="s">
        <v>89</v>
      </c>
      <c r="B206" s="43">
        <v>4</v>
      </c>
      <c r="C206" s="44">
        <v>7</v>
      </c>
      <c r="D206" s="44">
        <v>9</v>
      </c>
      <c r="E206" s="44">
        <v>11</v>
      </c>
      <c r="F206" s="44">
        <v>9</v>
      </c>
      <c r="G206" s="44">
        <v>5</v>
      </c>
      <c r="H206" s="44">
        <v>3</v>
      </c>
      <c r="I206" s="45">
        <v>1</v>
      </c>
      <c r="J206" s="220"/>
      <c r="K206" s="220"/>
      <c r="L206" s="220"/>
      <c r="M206" s="220"/>
      <c r="N206" s="220"/>
      <c r="O206" s="220"/>
      <c r="P206" s="220"/>
      <c r="Q206" s="220"/>
      <c r="R206" s="220"/>
    </row>
    <row r="207" spans="1:18" x14ac:dyDescent="0.25">
      <c r="A207" s="131">
        <v>0</v>
      </c>
      <c r="B207" s="198">
        <v>8</v>
      </c>
      <c r="C207" s="199">
        <v>12</v>
      </c>
      <c r="D207" s="199">
        <v>15</v>
      </c>
      <c r="E207" s="199">
        <v>16</v>
      </c>
      <c r="F207" s="199">
        <v>15</v>
      </c>
      <c r="G207" s="199">
        <v>10</v>
      </c>
      <c r="H207" s="199">
        <v>8</v>
      </c>
      <c r="I207" s="200">
        <v>5</v>
      </c>
      <c r="J207" s="220"/>
      <c r="K207" s="220"/>
      <c r="L207" s="220"/>
      <c r="M207" s="220"/>
      <c r="N207" s="220"/>
      <c r="O207" s="220"/>
      <c r="P207" s="220"/>
      <c r="Q207" s="220"/>
      <c r="R207" s="220"/>
    </row>
    <row r="208" spans="1:18" x14ac:dyDescent="0.25">
      <c r="A208" s="137">
        <v>20</v>
      </c>
      <c r="B208" s="201">
        <v>10</v>
      </c>
      <c r="C208" s="202">
        <v>17</v>
      </c>
      <c r="D208" s="202">
        <v>19</v>
      </c>
      <c r="E208" s="202">
        <v>20</v>
      </c>
      <c r="F208" s="202">
        <v>19</v>
      </c>
      <c r="G208" s="202">
        <v>17</v>
      </c>
      <c r="H208" s="202">
        <v>15</v>
      </c>
      <c r="I208" s="203">
        <v>12</v>
      </c>
      <c r="J208" s="220"/>
      <c r="K208" s="220"/>
      <c r="L208" s="220"/>
      <c r="M208" s="220"/>
      <c r="N208" s="220"/>
      <c r="O208" s="220"/>
      <c r="P208" s="220"/>
      <c r="Q208" s="220"/>
      <c r="R208" s="220"/>
    </row>
    <row r="209" spans="1:18" x14ac:dyDescent="0.25">
      <c r="A209" s="137">
        <v>40</v>
      </c>
      <c r="B209" s="201">
        <v>9</v>
      </c>
      <c r="C209" s="202">
        <v>15</v>
      </c>
      <c r="D209" s="202">
        <v>16</v>
      </c>
      <c r="E209" s="202">
        <v>18</v>
      </c>
      <c r="F209" s="202">
        <v>17</v>
      </c>
      <c r="G209" s="202">
        <v>15</v>
      </c>
      <c r="H209" s="202">
        <v>11</v>
      </c>
      <c r="I209" s="203">
        <v>8</v>
      </c>
      <c r="J209" s="220"/>
      <c r="K209" s="220"/>
      <c r="L209" s="220"/>
      <c r="M209" s="220"/>
      <c r="N209" s="220"/>
      <c r="O209" s="220"/>
      <c r="P209" s="220"/>
      <c r="Q209" s="220"/>
      <c r="R209" s="220"/>
    </row>
    <row r="210" spans="1:18" x14ac:dyDescent="0.25">
      <c r="A210" s="137">
        <v>60</v>
      </c>
      <c r="B210" s="201">
        <v>5</v>
      </c>
      <c r="C210" s="202">
        <v>13</v>
      </c>
      <c r="D210" s="202">
        <v>13</v>
      </c>
      <c r="E210" s="202">
        <v>14</v>
      </c>
      <c r="F210" s="202">
        <v>15</v>
      </c>
      <c r="G210" s="202">
        <v>13</v>
      </c>
      <c r="H210" s="202">
        <v>10</v>
      </c>
      <c r="I210" s="203">
        <v>6</v>
      </c>
      <c r="J210" s="220"/>
      <c r="K210" s="220"/>
      <c r="L210" s="220"/>
      <c r="M210" s="220"/>
      <c r="N210" s="220"/>
      <c r="O210" s="220"/>
      <c r="P210" s="220"/>
      <c r="Q210" s="220"/>
      <c r="R210" s="220"/>
    </row>
    <row r="211" spans="1:18" x14ac:dyDescent="0.25">
      <c r="A211" s="137">
        <v>80</v>
      </c>
      <c r="B211" s="201">
        <v>3</v>
      </c>
      <c r="C211" s="202">
        <v>9</v>
      </c>
      <c r="D211" s="202">
        <v>8</v>
      </c>
      <c r="E211" s="202">
        <v>10</v>
      </c>
      <c r="F211" s="202">
        <v>7</v>
      </c>
      <c r="G211" s="202">
        <v>6</v>
      </c>
      <c r="H211" s="202">
        <v>4</v>
      </c>
      <c r="I211" s="203">
        <v>3</v>
      </c>
      <c r="J211" s="220"/>
      <c r="K211" s="220"/>
      <c r="L211" s="220"/>
      <c r="M211" s="220"/>
      <c r="N211" s="220"/>
      <c r="O211" s="220"/>
      <c r="P211" s="220"/>
      <c r="Q211" s="220"/>
      <c r="R211" s="220"/>
    </row>
    <row r="212" spans="1:18" ht="13" thickBot="1" x14ac:dyDescent="0.3">
      <c r="A212" s="162">
        <v>80</v>
      </c>
      <c r="B212" s="204">
        <v>1</v>
      </c>
      <c r="C212" s="205">
        <v>3</v>
      </c>
      <c r="D212" s="205">
        <v>4</v>
      </c>
      <c r="E212" s="205">
        <v>6</v>
      </c>
      <c r="F212" s="205">
        <v>4</v>
      </c>
      <c r="G212" s="205">
        <v>3</v>
      </c>
      <c r="H212" s="205">
        <v>2</v>
      </c>
      <c r="I212" s="206">
        <v>2</v>
      </c>
      <c r="J212" s="220"/>
      <c r="K212" s="220"/>
      <c r="L212" s="220"/>
      <c r="M212" s="220"/>
      <c r="N212" s="220"/>
      <c r="O212" s="220"/>
      <c r="P212" s="220"/>
      <c r="Q212" s="220"/>
      <c r="R212" s="220"/>
    </row>
    <row r="213" spans="1:18" ht="13" x14ac:dyDescent="0.3">
      <c r="A213" s="105"/>
      <c r="B213" s="105"/>
      <c r="C213" s="105"/>
      <c r="D213" s="3"/>
      <c r="J213" s="220"/>
      <c r="K213" s="220"/>
      <c r="L213" s="220"/>
      <c r="M213" s="220"/>
      <c r="N213" s="220"/>
      <c r="O213" s="220"/>
      <c r="P213" s="220"/>
      <c r="Q213" s="220"/>
      <c r="R213" s="220"/>
    </row>
    <row r="214" spans="1:18" ht="13" x14ac:dyDescent="0.3">
      <c r="A214" s="3"/>
      <c r="B214" s="3"/>
      <c r="C214" s="3"/>
      <c r="D214" s="3"/>
      <c r="J214" s="220"/>
      <c r="K214" s="220"/>
      <c r="L214" s="220"/>
      <c r="M214" s="220"/>
      <c r="N214" s="220"/>
      <c r="O214" s="220"/>
      <c r="P214" s="220"/>
      <c r="Q214" s="220"/>
      <c r="R214" s="220"/>
    </row>
    <row r="215" spans="1:18" x14ac:dyDescent="0.25">
      <c r="A215" s="105"/>
      <c r="B215" s="105"/>
      <c r="C215" s="105"/>
      <c r="J215" s="220"/>
      <c r="K215" s="220"/>
      <c r="L215" s="220"/>
      <c r="M215" s="220"/>
      <c r="N215" s="220"/>
      <c r="O215" s="220"/>
      <c r="P215" s="220"/>
      <c r="Q215" s="220"/>
      <c r="R215" s="220"/>
    </row>
    <row r="216" spans="1:18" x14ac:dyDescent="0.25">
      <c r="A216" s="105"/>
      <c r="B216" s="105"/>
      <c r="C216" s="105"/>
      <c r="J216" s="220"/>
      <c r="K216" s="220"/>
      <c r="L216" s="220"/>
      <c r="M216" s="220"/>
      <c r="N216" s="220"/>
      <c r="O216" s="220"/>
      <c r="P216" s="220"/>
      <c r="Q216" s="220"/>
      <c r="R216" s="220"/>
    </row>
    <row r="217" spans="1:18" x14ac:dyDescent="0.25">
      <c r="A217" s="105"/>
      <c r="B217" s="105"/>
      <c r="C217" s="105"/>
      <c r="J217" s="220"/>
      <c r="K217" s="220"/>
      <c r="L217" s="220"/>
      <c r="M217" s="220"/>
      <c r="N217" s="220"/>
      <c r="O217" s="220"/>
      <c r="P217" s="220"/>
      <c r="Q217" s="220"/>
      <c r="R217" s="220"/>
    </row>
    <row r="218" spans="1:18" x14ac:dyDescent="0.25">
      <c r="A218" s="105"/>
      <c r="B218" s="105"/>
      <c r="C218" s="105"/>
      <c r="J218" s="220"/>
      <c r="K218" s="220"/>
      <c r="L218" s="220"/>
      <c r="M218" s="220"/>
      <c r="N218" s="220"/>
      <c r="O218" s="220"/>
      <c r="P218" s="220"/>
      <c r="Q218" s="220"/>
      <c r="R218" s="220"/>
    </row>
    <row r="219" spans="1:18" x14ac:dyDescent="0.25">
      <c r="A219" s="105"/>
      <c r="B219" s="105"/>
      <c r="C219" s="105"/>
      <c r="J219" s="220"/>
      <c r="K219" s="220"/>
      <c r="L219" s="220"/>
      <c r="M219" s="220"/>
      <c r="N219" s="220"/>
      <c r="O219" s="220"/>
      <c r="P219" s="220"/>
      <c r="Q219" s="220"/>
      <c r="R219" s="220"/>
    </row>
    <row r="220" spans="1:18" x14ac:dyDescent="0.25">
      <c r="A220" s="105"/>
      <c r="B220" s="105"/>
      <c r="C220" s="105"/>
      <c r="J220" s="220"/>
      <c r="K220" s="220"/>
      <c r="L220" s="220"/>
      <c r="M220" s="220"/>
      <c r="N220" s="220"/>
      <c r="O220" s="220"/>
      <c r="P220" s="220"/>
      <c r="Q220" s="220"/>
      <c r="R220" s="220"/>
    </row>
    <row r="221" spans="1:18" x14ac:dyDescent="0.25">
      <c r="J221" s="220"/>
      <c r="K221" s="220"/>
      <c r="L221" s="220"/>
      <c r="M221" s="220"/>
      <c r="N221" s="220"/>
      <c r="O221" s="220"/>
      <c r="P221" s="220"/>
      <c r="Q221" s="220"/>
      <c r="R221" s="220"/>
    </row>
    <row r="222" spans="1:18" ht="13" x14ac:dyDescent="0.3">
      <c r="A222" s="3"/>
      <c r="B222" s="3"/>
      <c r="C222" s="3"/>
      <c r="J222" s="220"/>
      <c r="K222" s="220"/>
      <c r="L222" s="220"/>
      <c r="M222" s="220"/>
      <c r="N222" s="220"/>
      <c r="O222" s="220"/>
      <c r="P222" s="220"/>
      <c r="Q222" s="220"/>
      <c r="R222" s="220"/>
    </row>
    <row r="223" spans="1:18" x14ac:dyDescent="0.25">
      <c r="A223" s="105"/>
      <c r="B223" s="105"/>
      <c r="C223" s="105"/>
      <c r="J223" s="220"/>
      <c r="K223" s="220"/>
      <c r="L223" s="220"/>
      <c r="M223" s="220"/>
      <c r="N223" s="220"/>
      <c r="O223" s="220"/>
      <c r="P223" s="220"/>
      <c r="Q223" s="220"/>
      <c r="R223" s="220"/>
    </row>
    <row r="224" spans="1:18" x14ac:dyDescent="0.25">
      <c r="A224" s="105"/>
      <c r="B224" s="105"/>
      <c r="C224" s="105"/>
      <c r="J224" s="220"/>
      <c r="K224" s="220"/>
      <c r="L224" s="220"/>
      <c r="M224" s="220"/>
      <c r="N224" s="220"/>
      <c r="O224" s="220"/>
      <c r="P224" s="220"/>
      <c r="Q224" s="220"/>
      <c r="R224" s="220"/>
    </row>
    <row r="225" spans="1:18" x14ac:dyDescent="0.25">
      <c r="A225" s="105"/>
      <c r="B225" s="105"/>
      <c r="C225" s="105"/>
      <c r="J225" s="220"/>
      <c r="K225" s="220"/>
      <c r="L225" s="220"/>
      <c r="M225" s="220"/>
      <c r="N225" s="220"/>
      <c r="O225" s="220"/>
      <c r="P225" s="220"/>
      <c r="Q225" s="220"/>
      <c r="R225" s="220"/>
    </row>
    <row r="226" spans="1:18" x14ac:dyDescent="0.25">
      <c r="A226" s="105"/>
      <c r="B226" s="105"/>
      <c r="C226" s="105"/>
      <c r="J226" s="220"/>
      <c r="K226" s="220"/>
      <c r="L226" s="220"/>
      <c r="M226" s="220"/>
      <c r="N226" s="220"/>
      <c r="O226" s="220"/>
      <c r="P226" s="220"/>
      <c r="Q226" s="220"/>
      <c r="R226" s="220"/>
    </row>
    <row r="227" spans="1:18" x14ac:dyDescent="0.25">
      <c r="A227" s="105"/>
      <c r="B227" s="105"/>
      <c r="C227" s="105"/>
      <c r="J227" s="220"/>
      <c r="K227" s="220"/>
      <c r="L227" s="220"/>
      <c r="M227" s="220"/>
      <c r="N227" s="220"/>
      <c r="O227" s="220"/>
      <c r="P227" s="220"/>
      <c r="Q227" s="220"/>
      <c r="R227" s="220"/>
    </row>
    <row r="228" spans="1:18" x14ac:dyDescent="0.25">
      <c r="A228" s="105"/>
      <c r="B228" s="105"/>
      <c r="C228" s="105"/>
      <c r="J228" s="220"/>
      <c r="K228" s="220"/>
      <c r="L228" s="220"/>
      <c r="M228" s="220"/>
      <c r="N228" s="220"/>
      <c r="O228" s="220"/>
      <c r="P228" s="220"/>
      <c r="Q228" s="220"/>
      <c r="R228" s="220"/>
    </row>
    <row r="229" spans="1:18" x14ac:dyDescent="0.25">
      <c r="J229" s="220"/>
      <c r="K229" s="220"/>
      <c r="L229" s="220"/>
      <c r="M229" s="220"/>
      <c r="N229" s="220"/>
      <c r="O229" s="220"/>
      <c r="P229" s="220"/>
      <c r="Q229" s="220"/>
      <c r="R229" s="220"/>
    </row>
    <row r="230" spans="1:18" ht="13" x14ac:dyDescent="0.3">
      <c r="A230" s="3"/>
      <c r="B230" s="3"/>
      <c r="C230" s="3"/>
      <c r="J230" s="220"/>
      <c r="K230" s="220"/>
      <c r="L230" s="220"/>
      <c r="M230" s="220"/>
      <c r="N230" s="220"/>
      <c r="O230" s="220"/>
      <c r="P230" s="220"/>
      <c r="Q230" s="220"/>
      <c r="R230" s="220"/>
    </row>
    <row r="231" spans="1:18" x14ac:dyDescent="0.25">
      <c r="A231" s="105"/>
      <c r="B231" s="105"/>
      <c r="C231" s="105"/>
      <c r="J231" s="220"/>
      <c r="K231" s="220"/>
      <c r="L231" s="220"/>
      <c r="M231" s="220"/>
      <c r="N231" s="220"/>
      <c r="O231" s="220"/>
      <c r="P231" s="220"/>
      <c r="Q231" s="220"/>
      <c r="R231" s="220"/>
    </row>
    <row r="232" spans="1:18" x14ac:dyDescent="0.25">
      <c r="A232" s="105"/>
      <c r="B232" s="105"/>
      <c r="C232" s="105"/>
      <c r="J232" s="220"/>
      <c r="K232" s="220"/>
      <c r="L232" s="220"/>
      <c r="M232" s="220"/>
      <c r="N232" s="220"/>
      <c r="O232" s="220"/>
      <c r="P232" s="220"/>
      <c r="Q232" s="220"/>
      <c r="R232" s="220"/>
    </row>
    <row r="233" spans="1:18" x14ac:dyDescent="0.25">
      <c r="A233" s="105"/>
      <c r="B233" s="105"/>
      <c r="C233" s="105"/>
      <c r="J233" s="220"/>
      <c r="K233" s="220"/>
      <c r="L233" s="220"/>
      <c r="M233" s="220"/>
      <c r="N233" s="220"/>
      <c r="O233" s="220"/>
      <c r="P233" s="220"/>
      <c r="Q233" s="220"/>
      <c r="R233" s="220"/>
    </row>
    <row r="234" spans="1:18" x14ac:dyDescent="0.25">
      <c r="A234" s="105"/>
      <c r="B234" s="105"/>
      <c r="C234" s="105"/>
      <c r="J234" s="220"/>
      <c r="K234" s="220"/>
      <c r="L234" s="220"/>
      <c r="M234" s="220"/>
      <c r="N234" s="220"/>
      <c r="O234" s="220"/>
      <c r="P234" s="220"/>
      <c r="Q234" s="220"/>
      <c r="R234" s="220"/>
    </row>
    <row r="235" spans="1:18" x14ac:dyDescent="0.25">
      <c r="A235" s="105"/>
      <c r="B235" s="105"/>
      <c r="C235" s="105"/>
      <c r="J235" s="220"/>
      <c r="K235" s="220"/>
      <c r="L235" s="220"/>
      <c r="M235" s="220"/>
      <c r="N235" s="220"/>
      <c r="O235" s="220"/>
      <c r="P235" s="220"/>
      <c r="Q235" s="220"/>
      <c r="R235" s="220"/>
    </row>
    <row r="236" spans="1:18" x14ac:dyDescent="0.25">
      <c r="A236" s="105"/>
      <c r="B236" s="105"/>
      <c r="C236" s="105"/>
      <c r="J236" s="220"/>
      <c r="K236" s="220"/>
      <c r="L236" s="220"/>
      <c r="M236" s="220"/>
      <c r="N236" s="220"/>
      <c r="O236" s="220"/>
      <c r="P236" s="220"/>
      <c r="Q236" s="220"/>
      <c r="R236" s="220"/>
    </row>
    <row r="237" spans="1:18" x14ac:dyDescent="0.25">
      <c r="J237" s="220"/>
      <c r="K237" s="220"/>
      <c r="L237" s="220"/>
      <c r="M237" s="220"/>
      <c r="N237" s="220"/>
      <c r="O237" s="220"/>
      <c r="P237" s="220"/>
      <c r="Q237" s="220"/>
      <c r="R237" s="220"/>
    </row>
    <row r="238" spans="1:18" ht="13" x14ac:dyDescent="0.3">
      <c r="A238" s="3"/>
      <c r="B238" s="3"/>
      <c r="C238" s="3"/>
      <c r="J238" s="220"/>
      <c r="K238" s="220"/>
      <c r="L238" s="220"/>
      <c r="M238" s="220"/>
      <c r="N238" s="220"/>
      <c r="O238" s="220"/>
      <c r="P238" s="220"/>
      <c r="Q238" s="220"/>
      <c r="R238" s="220"/>
    </row>
    <row r="239" spans="1:18" x14ac:dyDescent="0.25">
      <c r="A239" s="105"/>
      <c r="B239" s="105"/>
      <c r="C239" s="105"/>
      <c r="J239" s="220"/>
      <c r="K239" s="220"/>
      <c r="L239" s="220"/>
      <c r="M239" s="220"/>
      <c r="N239" s="220"/>
      <c r="O239" s="220"/>
      <c r="P239" s="220"/>
      <c r="Q239" s="220"/>
      <c r="R239" s="220"/>
    </row>
    <row r="240" spans="1:18" x14ac:dyDescent="0.25">
      <c r="A240" s="105"/>
      <c r="B240" s="105"/>
      <c r="C240" s="105"/>
      <c r="J240" s="220"/>
      <c r="K240" s="220"/>
      <c r="L240" s="220"/>
      <c r="M240" s="220"/>
      <c r="N240" s="220"/>
      <c r="O240" s="220"/>
      <c r="P240" s="220"/>
      <c r="Q240" s="220"/>
      <c r="R240" s="220"/>
    </row>
    <row r="241" spans="1:18" x14ac:dyDescent="0.25">
      <c r="A241" s="105"/>
      <c r="B241" s="105"/>
      <c r="C241" s="105"/>
      <c r="G241" t="s">
        <v>1</v>
      </c>
      <c r="J241" s="220"/>
      <c r="K241" s="220"/>
      <c r="L241" s="220"/>
      <c r="M241" s="220"/>
      <c r="N241" s="220"/>
      <c r="O241" s="220"/>
      <c r="P241" s="220"/>
      <c r="Q241" s="220"/>
      <c r="R241" s="220"/>
    </row>
    <row r="242" spans="1:18" x14ac:dyDescent="0.25">
      <c r="A242" s="105"/>
      <c r="B242" s="105"/>
      <c r="C242" s="105"/>
      <c r="J242" s="220"/>
      <c r="K242" s="220"/>
      <c r="L242" s="220"/>
      <c r="M242" s="220"/>
      <c r="N242" s="220"/>
      <c r="O242" s="220"/>
      <c r="P242" s="220"/>
      <c r="Q242" s="220"/>
      <c r="R242" s="220"/>
    </row>
    <row r="243" spans="1:18" x14ac:dyDescent="0.25">
      <c r="A243" s="105"/>
      <c r="B243" s="105"/>
      <c r="C243" s="105"/>
      <c r="J243" s="220"/>
      <c r="K243" s="220"/>
      <c r="L243" s="220"/>
      <c r="M243" s="220"/>
      <c r="N243" s="220"/>
      <c r="O243" s="220"/>
      <c r="P243" s="220"/>
      <c r="Q243" s="220"/>
      <c r="R243" s="220"/>
    </row>
    <row r="244" spans="1:18" x14ac:dyDescent="0.25">
      <c r="A244" s="105"/>
      <c r="B244" s="105"/>
      <c r="C244" s="105"/>
      <c r="J244" s="220"/>
      <c r="K244" s="220"/>
      <c r="L244" s="220"/>
      <c r="M244" s="220"/>
      <c r="N244" s="220"/>
      <c r="O244" s="220"/>
      <c r="P244" s="220"/>
      <c r="Q244" s="220"/>
      <c r="R244" s="220"/>
    </row>
    <row r="245" spans="1:18" x14ac:dyDescent="0.25">
      <c r="J245" s="220"/>
      <c r="K245" s="220"/>
      <c r="L245" s="220"/>
      <c r="M245" s="220"/>
      <c r="N245" s="220"/>
      <c r="O245" s="220"/>
      <c r="P245" s="220"/>
      <c r="Q245" s="220"/>
      <c r="R245" s="220"/>
    </row>
    <row r="246" spans="1:18" ht="13" x14ac:dyDescent="0.3">
      <c r="A246" s="3"/>
      <c r="B246" s="3"/>
      <c r="C246" s="3"/>
      <c r="J246" s="220"/>
      <c r="K246" s="220"/>
      <c r="L246" s="220"/>
      <c r="M246" s="220"/>
      <c r="N246" s="220"/>
      <c r="O246" s="220"/>
      <c r="P246" s="220"/>
      <c r="Q246" s="220"/>
      <c r="R246" s="220"/>
    </row>
    <row r="247" spans="1:18" x14ac:dyDescent="0.25">
      <c r="A247" s="72"/>
      <c r="B247" s="57"/>
      <c r="C247" s="4"/>
      <c r="J247" s="220"/>
      <c r="K247" s="220"/>
      <c r="L247" s="220"/>
      <c r="M247" s="220"/>
      <c r="N247" s="220"/>
      <c r="O247" s="220"/>
      <c r="P247" s="220"/>
      <c r="Q247" s="220"/>
      <c r="R247" s="220"/>
    </row>
    <row r="248" spans="1:18" x14ac:dyDescent="0.25">
      <c r="A248" s="72"/>
      <c r="B248" s="57"/>
      <c r="C248" s="4"/>
      <c r="J248" s="220"/>
      <c r="K248" s="220"/>
      <c r="L248" s="220"/>
      <c r="M248" s="220"/>
      <c r="N248" s="220"/>
      <c r="O248" s="220"/>
      <c r="P248" s="220"/>
      <c r="Q248" s="220"/>
      <c r="R248" s="220"/>
    </row>
    <row r="249" spans="1:18" x14ac:dyDescent="0.25">
      <c r="A249" s="72"/>
      <c r="B249" s="57"/>
      <c r="C249" s="4"/>
      <c r="J249" s="220"/>
      <c r="K249" s="220"/>
      <c r="L249" s="220"/>
      <c r="M249" s="220"/>
      <c r="N249" s="220"/>
      <c r="O249" s="220"/>
      <c r="P249" s="220"/>
      <c r="Q249" s="220"/>
      <c r="R249" s="220"/>
    </row>
    <row r="250" spans="1:18" x14ac:dyDescent="0.25">
      <c r="A250" s="72"/>
      <c r="B250" s="72"/>
      <c r="C250" s="20"/>
      <c r="J250" s="220"/>
      <c r="K250" s="220"/>
      <c r="L250" s="220"/>
      <c r="M250" s="220"/>
      <c r="N250" s="220"/>
      <c r="O250" s="220"/>
      <c r="P250" s="220"/>
      <c r="Q250" s="220"/>
      <c r="R250" s="220"/>
    </row>
    <row r="251" spans="1:18" x14ac:dyDescent="0.25">
      <c r="A251" s="72"/>
      <c r="B251" s="72"/>
      <c r="C251" s="20"/>
      <c r="J251" s="220"/>
      <c r="K251" s="220"/>
      <c r="L251" s="220"/>
      <c r="M251" s="220"/>
      <c r="N251" s="220"/>
      <c r="O251" s="220"/>
      <c r="P251" s="220"/>
      <c r="Q251" s="220"/>
      <c r="R251" s="220"/>
    </row>
    <row r="252" spans="1:18" x14ac:dyDescent="0.25">
      <c r="A252" s="76"/>
      <c r="B252" s="76"/>
      <c r="C252" s="77"/>
      <c r="J252" s="220"/>
      <c r="K252" s="220"/>
      <c r="L252" s="220"/>
      <c r="M252" s="220"/>
      <c r="N252" s="220"/>
      <c r="O252" s="220"/>
      <c r="P252" s="220"/>
      <c r="Q252" s="220"/>
      <c r="R252" s="220"/>
    </row>
    <row r="253" spans="1:18" x14ac:dyDescent="0.25">
      <c r="A253" s="77"/>
      <c r="B253" s="77"/>
      <c r="C253" s="77"/>
      <c r="J253" s="220"/>
      <c r="K253" s="220"/>
      <c r="L253" s="220"/>
      <c r="M253" s="220"/>
      <c r="N253" s="220"/>
      <c r="O253" s="220"/>
      <c r="P253" s="220"/>
      <c r="Q253" s="220"/>
      <c r="R253" s="220"/>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3"/>
  <sheetViews>
    <sheetView workbookViewId="0">
      <selection activeCell="K1" sqref="K1"/>
    </sheetView>
  </sheetViews>
  <sheetFormatPr defaultRowHeight="12.5" x14ac:dyDescent="0.25"/>
  <cols>
    <col min="1" max="1" width="7.81640625" customWidth="1"/>
    <col min="2" max="2" width="10.1796875" customWidth="1"/>
    <col min="3" max="3" width="11.26953125" customWidth="1"/>
    <col min="4" max="4" width="12.26953125" customWidth="1"/>
    <col min="5" max="5" width="15.81640625" customWidth="1"/>
    <col min="6" max="6" width="9.81640625" bestFit="1" customWidth="1"/>
    <col min="9" max="9" width="11.453125" customWidth="1"/>
    <col min="10" max="10" width="11.1796875" customWidth="1"/>
    <col min="11" max="11" width="11.54296875" customWidth="1"/>
  </cols>
  <sheetData>
    <row r="1" spans="1:17" ht="15.5" x14ac:dyDescent="0.35">
      <c r="A1" s="2" t="s">
        <v>278</v>
      </c>
      <c r="B1" s="5"/>
      <c r="I1" s="220"/>
      <c r="J1" s="220"/>
      <c r="K1" s="220"/>
      <c r="L1" s="220"/>
      <c r="M1" s="220"/>
      <c r="N1" s="220"/>
      <c r="O1" s="220"/>
      <c r="P1" s="220"/>
      <c r="Q1" s="220"/>
    </row>
    <row r="2" spans="1:17" ht="13" x14ac:dyDescent="0.3">
      <c r="A2" s="48"/>
      <c r="B2" s="52" t="s">
        <v>0</v>
      </c>
      <c r="I2" s="220"/>
      <c r="J2" s="220"/>
      <c r="K2" s="220"/>
      <c r="L2" s="220"/>
      <c r="M2" s="220"/>
      <c r="N2" s="220"/>
      <c r="O2" s="220"/>
      <c r="P2" s="220"/>
      <c r="Q2" s="220"/>
    </row>
    <row r="3" spans="1:17" ht="15.5" x14ac:dyDescent="0.35">
      <c r="A3" s="48"/>
      <c r="B3" s="53" t="s">
        <v>225</v>
      </c>
      <c r="I3" s="220"/>
      <c r="J3" s="220"/>
      <c r="K3" s="220"/>
      <c r="L3" s="220"/>
      <c r="M3" s="220"/>
      <c r="N3" s="220"/>
      <c r="O3" s="220"/>
      <c r="P3" s="220"/>
      <c r="Q3" s="220"/>
    </row>
    <row r="4" spans="1:17" x14ac:dyDescent="0.25">
      <c r="A4" s="48"/>
      <c r="B4" s="5"/>
      <c r="I4" s="220"/>
      <c r="J4" s="220"/>
      <c r="K4" s="220"/>
      <c r="L4" s="220"/>
      <c r="M4" s="220"/>
      <c r="N4" s="220"/>
      <c r="O4" s="220"/>
      <c r="P4" s="220"/>
      <c r="Q4" s="220"/>
    </row>
    <row r="5" spans="1:17" x14ac:dyDescent="0.25">
      <c r="A5" s="48"/>
      <c r="B5" s="5"/>
      <c r="I5" s="220"/>
      <c r="J5" s="220"/>
      <c r="K5" s="220"/>
      <c r="L5" s="220"/>
      <c r="M5" s="220"/>
      <c r="N5" s="220"/>
      <c r="O5" s="220"/>
      <c r="P5" s="220"/>
      <c r="Q5" s="220"/>
    </row>
    <row r="6" spans="1:17" x14ac:dyDescent="0.25">
      <c r="A6" s="48"/>
      <c r="B6" s="5"/>
      <c r="I6" s="220"/>
      <c r="J6" s="220"/>
      <c r="K6" s="220"/>
      <c r="L6" s="220"/>
      <c r="M6" s="220"/>
      <c r="N6" s="220"/>
      <c r="O6" s="220"/>
      <c r="P6" s="220"/>
      <c r="Q6" s="220"/>
    </row>
    <row r="7" spans="1:17" x14ac:dyDescent="0.25">
      <c r="A7" s="48"/>
      <c r="B7" s="5"/>
      <c r="I7" s="220"/>
      <c r="J7" s="220"/>
      <c r="K7" s="220"/>
      <c r="L7" s="220"/>
      <c r="M7" s="220"/>
      <c r="N7" s="220"/>
      <c r="O7" s="220"/>
      <c r="P7" s="220"/>
      <c r="Q7" s="220"/>
    </row>
    <row r="8" spans="1:17" x14ac:dyDescent="0.25">
      <c r="A8" s="48"/>
      <c r="B8" s="5"/>
      <c r="I8" s="220"/>
      <c r="J8" s="220"/>
      <c r="K8" s="220"/>
      <c r="L8" s="220"/>
      <c r="M8" s="220"/>
      <c r="N8" s="220"/>
      <c r="O8" s="220"/>
      <c r="P8" s="220"/>
      <c r="Q8" s="220"/>
    </row>
    <row r="9" spans="1:17" x14ac:dyDescent="0.25">
      <c r="A9" s="48"/>
      <c r="B9" s="5"/>
      <c r="I9" s="220"/>
      <c r="J9" s="220"/>
      <c r="K9" s="220"/>
      <c r="L9" s="220"/>
      <c r="M9" s="220"/>
      <c r="N9" s="220"/>
      <c r="O9" s="220"/>
      <c r="P9" s="220"/>
      <c r="Q9" s="220"/>
    </row>
    <row r="10" spans="1:17" x14ac:dyDescent="0.25">
      <c r="A10" s="48"/>
      <c r="B10" s="5"/>
      <c r="I10" s="220"/>
      <c r="J10" s="220"/>
      <c r="K10" s="220"/>
      <c r="L10" s="220"/>
      <c r="M10" s="220"/>
      <c r="N10" s="220"/>
      <c r="O10" s="220"/>
      <c r="P10" s="220"/>
      <c r="Q10" s="220"/>
    </row>
    <row r="11" spans="1:17" x14ac:dyDescent="0.25">
      <c r="A11" s="48"/>
      <c r="B11" s="5"/>
      <c r="I11" s="220"/>
      <c r="J11" s="220"/>
      <c r="K11" s="220"/>
      <c r="L11" s="220"/>
      <c r="M11" s="220"/>
      <c r="N11" s="220"/>
      <c r="O11" s="220"/>
      <c r="P11" s="220"/>
      <c r="Q11" s="220"/>
    </row>
    <row r="12" spans="1:17" x14ac:dyDescent="0.25">
      <c r="A12" s="48"/>
      <c r="B12" s="5"/>
      <c r="I12" s="220"/>
      <c r="J12" s="220"/>
      <c r="K12" s="220"/>
      <c r="L12" s="220"/>
      <c r="M12" s="220"/>
      <c r="N12" s="220"/>
      <c r="O12" s="220"/>
      <c r="P12" s="220"/>
      <c r="Q12" s="220"/>
    </row>
    <row r="13" spans="1:17" x14ac:dyDescent="0.25">
      <c r="A13" s="48"/>
      <c r="B13" s="5"/>
      <c r="I13" s="220"/>
      <c r="J13" s="220"/>
      <c r="K13" s="220"/>
      <c r="L13" s="220"/>
      <c r="M13" s="220"/>
      <c r="N13" s="220"/>
      <c r="O13" s="220"/>
      <c r="P13" s="220"/>
      <c r="Q13" s="220"/>
    </row>
    <row r="14" spans="1:17" x14ac:dyDescent="0.25">
      <c r="A14" s="48"/>
      <c r="B14" s="5"/>
      <c r="I14" s="220"/>
      <c r="J14" s="220"/>
      <c r="K14" s="220"/>
      <c r="L14" s="220"/>
      <c r="M14" s="220"/>
      <c r="N14" s="220"/>
      <c r="O14" s="220"/>
      <c r="P14" s="220"/>
      <c r="Q14" s="220"/>
    </row>
    <row r="15" spans="1:17" x14ac:dyDescent="0.25">
      <c r="A15" s="48"/>
      <c r="B15" s="5"/>
      <c r="I15" s="220"/>
      <c r="J15" s="220"/>
      <c r="K15" s="220"/>
      <c r="L15" s="220"/>
      <c r="M15" s="220"/>
      <c r="N15" s="220"/>
      <c r="O15" s="220"/>
      <c r="P15" s="220"/>
      <c r="Q15" s="220"/>
    </row>
    <row r="16" spans="1:17" x14ac:dyDescent="0.25">
      <c r="A16" s="48"/>
      <c r="B16" s="5"/>
      <c r="I16" s="220"/>
      <c r="J16" s="220"/>
      <c r="K16" s="220"/>
      <c r="L16" s="220"/>
      <c r="M16" s="220"/>
      <c r="N16" s="220"/>
      <c r="O16" s="220"/>
      <c r="P16" s="220"/>
      <c r="Q16" s="220"/>
    </row>
    <row r="17" spans="1:17" x14ac:dyDescent="0.25">
      <c r="A17" s="48"/>
      <c r="B17" s="5"/>
      <c r="I17" s="220"/>
      <c r="J17" s="220"/>
      <c r="K17" s="220"/>
      <c r="L17" s="220"/>
      <c r="M17" s="220"/>
      <c r="N17" s="220"/>
      <c r="O17" s="220"/>
      <c r="P17" s="220"/>
      <c r="Q17" s="220"/>
    </row>
    <row r="18" spans="1:17" x14ac:dyDescent="0.25">
      <c r="A18" s="48"/>
      <c r="B18" s="5"/>
      <c r="I18" s="220"/>
      <c r="J18" s="220"/>
      <c r="K18" s="220"/>
      <c r="L18" s="220"/>
      <c r="M18" s="220"/>
      <c r="N18" s="220"/>
      <c r="O18" s="220"/>
      <c r="P18" s="220"/>
      <c r="Q18" s="220"/>
    </row>
    <row r="19" spans="1:17" x14ac:dyDescent="0.25">
      <c r="A19" s="48"/>
      <c r="B19" s="5"/>
      <c r="I19" s="220"/>
      <c r="J19" s="220"/>
      <c r="K19" s="220"/>
      <c r="L19" s="220"/>
      <c r="M19" s="220"/>
      <c r="N19" s="220"/>
      <c r="O19" s="220"/>
      <c r="P19" s="220"/>
      <c r="Q19" s="220"/>
    </row>
    <row r="20" spans="1:17" x14ac:dyDescent="0.25">
      <c r="A20" s="48"/>
      <c r="B20" s="5"/>
      <c r="I20" s="220"/>
      <c r="J20" s="220"/>
      <c r="K20" s="220"/>
      <c r="L20" s="220"/>
      <c r="M20" s="220"/>
      <c r="N20" s="220"/>
      <c r="O20" s="220"/>
      <c r="P20" s="220"/>
      <c r="Q20" s="220"/>
    </row>
    <row r="21" spans="1:17" x14ac:dyDescent="0.25">
      <c r="A21" s="48"/>
      <c r="B21" s="5"/>
      <c r="I21" s="220"/>
      <c r="J21" s="220"/>
      <c r="K21" s="220"/>
      <c r="L21" s="220"/>
      <c r="M21" s="220"/>
      <c r="N21" s="220"/>
      <c r="O21" s="220"/>
      <c r="P21" s="220"/>
      <c r="Q21" s="220"/>
    </row>
    <row r="22" spans="1:17" x14ac:dyDescent="0.25">
      <c r="A22" s="48"/>
      <c r="B22" s="5"/>
      <c r="I22" s="220"/>
      <c r="J22" s="220"/>
      <c r="K22" s="220"/>
      <c r="L22" s="220"/>
      <c r="M22" s="220"/>
      <c r="N22" s="220"/>
      <c r="O22" s="220"/>
      <c r="P22" s="220"/>
      <c r="Q22" s="220"/>
    </row>
    <row r="23" spans="1:17" x14ac:dyDescent="0.25">
      <c r="A23" s="48"/>
      <c r="B23" s="5"/>
      <c r="I23" s="220"/>
      <c r="J23" s="220"/>
      <c r="K23" s="220"/>
      <c r="L23" s="220"/>
      <c r="M23" s="220"/>
      <c r="N23" s="220"/>
      <c r="O23" s="220"/>
      <c r="P23" s="220"/>
      <c r="Q23" s="220"/>
    </row>
    <row r="24" spans="1:17" x14ac:dyDescent="0.25">
      <c r="A24" s="48"/>
      <c r="B24" s="5"/>
      <c r="I24" s="220"/>
      <c r="J24" s="220"/>
      <c r="K24" s="220"/>
      <c r="L24" s="220"/>
      <c r="M24" s="220"/>
      <c r="N24" s="220"/>
      <c r="O24" s="220"/>
      <c r="P24" s="220"/>
      <c r="Q24" s="220"/>
    </row>
    <row r="25" spans="1:17" x14ac:dyDescent="0.25">
      <c r="A25" s="48"/>
      <c r="B25" s="5"/>
      <c r="I25" s="220"/>
      <c r="J25" s="220"/>
      <c r="K25" s="220"/>
      <c r="L25" s="220"/>
      <c r="M25" s="220"/>
      <c r="N25" s="220"/>
      <c r="O25" s="220"/>
      <c r="P25" s="220"/>
      <c r="Q25" s="220"/>
    </row>
    <row r="26" spans="1:17" x14ac:dyDescent="0.25">
      <c r="A26" s="48"/>
      <c r="B26" s="5"/>
      <c r="I26" s="220"/>
      <c r="J26" s="220"/>
      <c r="K26" s="220"/>
      <c r="L26" s="220"/>
      <c r="M26" s="220"/>
      <c r="N26" s="220"/>
      <c r="O26" s="220"/>
      <c r="P26" s="220"/>
      <c r="Q26" s="220"/>
    </row>
    <row r="27" spans="1:17" x14ac:dyDescent="0.25">
      <c r="A27" s="48"/>
      <c r="B27" s="5"/>
      <c r="I27" s="220"/>
      <c r="J27" s="220"/>
      <c r="K27" s="220"/>
      <c r="L27" s="220"/>
      <c r="M27" s="220"/>
      <c r="N27" s="220"/>
      <c r="O27" s="220"/>
      <c r="P27" s="220"/>
      <c r="Q27" s="220"/>
    </row>
    <row r="28" spans="1:17" x14ac:dyDescent="0.25">
      <c r="A28" s="48"/>
      <c r="B28" s="5"/>
      <c r="I28" s="220"/>
      <c r="J28" s="220"/>
      <c r="K28" s="220"/>
      <c r="L28" s="220"/>
      <c r="M28" s="220"/>
      <c r="N28" s="220"/>
      <c r="O28" s="220"/>
      <c r="P28" s="220"/>
      <c r="Q28" s="220"/>
    </row>
    <row r="29" spans="1:17" x14ac:dyDescent="0.25">
      <c r="A29" s="48"/>
      <c r="B29" s="5"/>
      <c r="I29" s="220"/>
      <c r="J29" s="220"/>
      <c r="K29" s="220"/>
      <c r="L29" s="220"/>
      <c r="M29" s="220"/>
      <c r="N29" s="220"/>
      <c r="O29" s="220"/>
      <c r="P29" s="220"/>
      <c r="Q29" s="220"/>
    </row>
    <row r="30" spans="1:17" x14ac:dyDescent="0.25">
      <c r="A30" s="48"/>
      <c r="B30" s="5"/>
      <c r="I30" s="220"/>
      <c r="J30" s="220"/>
      <c r="K30" s="220"/>
      <c r="L30" s="220"/>
      <c r="M30" s="220"/>
      <c r="N30" s="220"/>
      <c r="O30" s="220"/>
      <c r="P30" s="220"/>
      <c r="Q30" s="220"/>
    </row>
    <row r="31" spans="1:17" x14ac:dyDescent="0.25">
      <c r="A31" s="48"/>
      <c r="B31" s="5"/>
      <c r="I31" s="220"/>
      <c r="J31" s="220"/>
      <c r="K31" s="220"/>
      <c r="L31" s="220"/>
      <c r="M31" s="220"/>
      <c r="N31" s="220"/>
      <c r="O31" s="220"/>
      <c r="P31" s="220"/>
      <c r="Q31" s="220"/>
    </row>
    <row r="32" spans="1:17" x14ac:dyDescent="0.25">
      <c r="A32" s="48"/>
      <c r="B32" s="5"/>
      <c r="I32" s="220"/>
      <c r="J32" s="220"/>
      <c r="K32" s="220"/>
      <c r="L32" s="220"/>
      <c r="M32" s="220"/>
      <c r="N32" s="220"/>
      <c r="O32" s="220"/>
      <c r="P32" s="220"/>
      <c r="Q32" s="220"/>
    </row>
    <row r="33" spans="1:17" x14ac:dyDescent="0.25">
      <c r="A33" s="48"/>
      <c r="B33" s="5"/>
      <c r="I33" s="220"/>
      <c r="J33" s="220"/>
      <c r="K33" s="220"/>
      <c r="L33" s="220"/>
      <c r="M33" s="220"/>
      <c r="N33" s="220"/>
      <c r="O33" s="220"/>
      <c r="P33" s="220"/>
      <c r="Q33" s="220"/>
    </row>
    <row r="34" spans="1:17" x14ac:dyDescent="0.25">
      <c r="A34" s="48"/>
      <c r="B34" s="5"/>
      <c r="I34" s="220"/>
      <c r="J34" s="220"/>
      <c r="K34" s="220"/>
      <c r="L34" s="220"/>
      <c r="M34" s="220"/>
      <c r="N34" s="220"/>
      <c r="O34" s="220"/>
      <c r="P34" s="220"/>
      <c r="Q34" s="220"/>
    </row>
    <row r="35" spans="1:17" x14ac:dyDescent="0.25">
      <c r="A35" s="48"/>
      <c r="B35" s="5"/>
      <c r="I35" s="220"/>
      <c r="J35" s="220"/>
      <c r="K35" s="220"/>
      <c r="L35" s="220"/>
      <c r="M35" s="220"/>
      <c r="N35" s="220"/>
      <c r="O35" s="220"/>
      <c r="P35" s="220"/>
      <c r="Q35" s="220"/>
    </row>
    <row r="36" spans="1:17" x14ac:dyDescent="0.25">
      <c r="A36" s="48"/>
      <c r="B36" s="5"/>
      <c r="I36" s="220"/>
      <c r="J36" s="220"/>
      <c r="K36" s="220"/>
      <c r="L36" s="220"/>
      <c r="M36" s="220"/>
      <c r="N36" s="220"/>
      <c r="O36" s="220"/>
      <c r="P36" s="220"/>
      <c r="Q36" s="220"/>
    </row>
    <row r="37" spans="1:17" x14ac:dyDescent="0.25">
      <c r="A37" s="48"/>
      <c r="B37" s="5"/>
      <c r="I37" s="220"/>
      <c r="J37" s="220"/>
      <c r="K37" s="220"/>
      <c r="L37" s="220"/>
      <c r="M37" s="220"/>
      <c r="N37" s="220"/>
      <c r="O37" s="220"/>
      <c r="P37" s="220"/>
      <c r="Q37" s="220"/>
    </row>
    <row r="38" spans="1:17" x14ac:dyDescent="0.25">
      <c r="A38" s="48"/>
      <c r="B38" s="5"/>
      <c r="I38" s="220"/>
      <c r="J38" s="220"/>
      <c r="K38" s="220"/>
      <c r="L38" s="220"/>
      <c r="M38" s="220"/>
      <c r="N38" s="220"/>
      <c r="O38" s="220"/>
      <c r="P38" s="220"/>
      <c r="Q38" s="220"/>
    </row>
    <row r="39" spans="1:17" x14ac:dyDescent="0.25">
      <c r="A39" s="48"/>
      <c r="B39" s="5"/>
      <c r="I39" s="220"/>
      <c r="J39" s="220"/>
      <c r="K39" s="220"/>
      <c r="L39" s="220"/>
      <c r="M39" s="220"/>
      <c r="N39" s="220"/>
      <c r="O39" s="220"/>
      <c r="P39" s="220"/>
      <c r="Q39" s="220"/>
    </row>
    <row r="40" spans="1:17" x14ac:dyDescent="0.25">
      <c r="A40" s="48"/>
      <c r="B40" s="5"/>
      <c r="I40" s="220"/>
      <c r="J40" s="220"/>
      <c r="K40" s="220"/>
      <c r="L40" s="220"/>
      <c r="M40" s="220"/>
      <c r="N40" s="220"/>
      <c r="O40" s="220"/>
      <c r="P40" s="220"/>
      <c r="Q40" s="220"/>
    </row>
    <row r="41" spans="1:17" x14ac:dyDescent="0.25">
      <c r="A41" s="48"/>
      <c r="B41" s="5"/>
      <c r="I41" s="220"/>
      <c r="J41" s="220"/>
      <c r="K41" s="220"/>
      <c r="L41" s="220"/>
      <c r="M41" s="220"/>
      <c r="N41" s="220"/>
      <c r="O41" s="220"/>
      <c r="P41" s="220"/>
      <c r="Q41" s="220"/>
    </row>
    <row r="42" spans="1:17" x14ac:dyDescent="0.25">
      <c r="A42" s="48"/>
      <c r="B42" s="5"/>
      <c r="I42" s="220"/>
      <c r="J42" s="220"/>
      <c r="K42" s="220"/>
      <c r="L42" s="220"/>
      <c r="M42" s="220"/>
      <c r="N42" s="220"/>
      <c r="O42" s="220"/>
      <c r="P42" s="220"/>
      <c r="Q42" s="220"/>
    </row>
    <row r="43" spans="1:17" x14ac:dyDescent="0.25">
      <c r="A43" s="48"/>
      <c r="B43" s="5"/>
      <c r="I43" s="220"/>
      <c r="J43" s="220"/>
      <c r="K43" s="220"/>
      <c r="L43" s="220"/>
      <c r="M43" s="220"/>
      <c r="N43" s="220"/>
      <c r="O43" s="220"/>
      <c r="P43" s="220"/>
      <c r="Q43" s="220"/>
    </row>
    <row r="44" spans="1:17" x14ac:dyDescent="0.25">
      <c r="A44" s="48"/>
      <c r="B44" s="5"/>
      <c r="I44" s="220"/>
      <c r="J44" s="220"/>
      <c r="K44" s="220"/>
      <c r="L44" s="220"/>
      <c r="M44" s="220"/>
      <c r="N44" s="220"/>
      <c r="O44" s="220"/>
      <c r="P44" s="220"/>
      <c r="Q44" s="220"/>
    </row>
    <row r="45" spans="1:17" x14ac:dyDescent="0.25">
      <c r="A45" s="48"/>
      <c r="B45" s="5"/>
      <c r="I45" s="220"/>
      <c r="J45" s="220"/>
      <c r="K45" s="220"/>
      <c r="L45" s="220"/>
      <c r="M45" s="220"/>
      <c r="N45" s="220"/>
      <c r="O45" s="220"/>
      <c r="P45" s="220"/>
      <c r="Q45" s="220"/>
    </row>
    <row r="46" spans="1:17" x14ac:dyDescent="0.25">
      <c r="A46" s="48"/>
      <c r="B46" s="5"/>
      <c r="I46" s="220"/>
      <c r="J46" s="220"/>
      <c r="K46" s="220"/>
      <c r="L46" s="220"/>
      <c r="M46" s="220"/>
      <c r="N46" s="220"/>
      <c r="O46" s="220"/>
      <c r="P46" s="220"/>
      <c r="Q46" s="220"/>
    </row>
    <row r="47" spans="1:17" x14ac:dyDescent="0.25">
      <c r="A47" s="48"/>
      <c r="B47" s="5"/>
      <c r="I47" s="220"/>
      <c r="J47" s="220"/>
      <c r="K47" s="220"/>
      <c r="L47" s="220"/>
      <c r="M47" s="220"/>
      <c r="N47" s="220"/>
      <c r="O47" s="220"/>
      <c r="P47" s="220"/>
      <c r="Q47" s="220"/>
    </row>
    <row r="48" spans="1:17" x14ac:dyDescent="0.25">
      <c r="A48" s="48"/>
      <c r="B48" s="5"/>
      <c r="I48" s="220"/>
      <c r="J48" s="220"/>
      <c r="K48" s="220"/>
      <c r="L48" s="220"/>
      <c r="M48" s="220"/>
      <c r="N48" s="220"/>
      <c r="O48" s="220"/>
      <c r="P48" s="220"/>
      <c r="Q48" s="220"/>
    </row>
    <row r="49" spans="1:17" x14ac:dyDescent="0.25">
      <c r="A49" s="48"/>
      <c r="B49" s="5"/>
      <c r="I49" s="220"/>
      <c r="J49" s="220"/>
      <c r="K49" s="220"/>
      <c r="L49" s="220"/>
      <c r="M49" s="220"/>
      <c r="N49" s="220"/>
      <c r="O49" s="220"/>
      <c r="P49" s="220"/>
      <c r="Q49" s="220"/>
    </row>
    <row r="50" spans="1:17" x14ac:dyDescent="0.25">
      <c r="A50" s="48"/>
      <c r="B50" s="5"/>
      <c r="I50" s="220"/>
      <c r="J50" s="220"/>
      <c r="K50" s="220"/>
      <c r="L50" s="220"/>
      <c r="M50" s="220"/>
      <c r="N50" s="220"/>
      <c r="O50" s="220"/>
      <c r="P50" s="220"/>
      <c r="Q50" s="220"/>
    </row>
    <row r="51" spans="1:17" x14ac:dyDescent="0.25">
      <c r="A51" s="48"/>
      <c r="B51" s="5"/>
      <c r="I51" s="220"/>
      <c r="J51" s="220"/>
      <c r="K51" s="220"/>
      <c r="L51" s="220"/>
      <c r="M51" s="220"/>
      <c r="N51" s="220"/>
      <c r="O51" s="220"/>
      <c r="P51" s="220"/>
      <c r="Q51" s="220"/>
    </row>
    <row r="52" spans="1:17" x14ac:dyDescent="0.25">
      <c r="A52" s="48"/>
      <c r="B52" s="5"/>
      <c r="I52" s="220"/>
      <c r="J52" s="220"/>
      <c r="K52" s="220"/>
      <c r="L52" s="220"/>
      <c r="M52" s="220"/>
      <c r="N52" s="220"/>
      <c r="O52" s="220"/>
      <c r="P52" s="220"/>
      <c r="Q52" s="220"/>
    </row>
    <row r="53" spans="1:17" x14ac:dyDescent="0.25">
      <c r="A53" s="48"/>
      <c r="B53" s="5"/>
      <c r="I53" s="220"/>
      <c r="J53" s="220"/>
      <c r="K53" s="220"/>
      <c r="L53" s="220"/>
      <c r="M53" s="220"/>
      <c r="N53" s="220"/>
      <c r="O53" s="220"/>
      <c r="P53" s="220"/>
      <c r="Q53" s="220"/>
    </row>
    <row r="54" spans="1:17" x14ac:dyDescent="0.25">
      <c r="A54" s="48"/>
      <c r="B54" s="5"/>
      <c r="I54" s="220"/>
      <c r="J54" s="220"/>
      <c r="K54" s="220"/>
      <c r="L54" s="220"/>
      <c r="M54" s="220"/>
      <c r="N54" s="220"/>
      <c r="O54" s="220"/>
      <c r="P54" s="220"/>
      <c r="Q54" s="220"/>
    </row>
    <row r="55" spans="1:17" x14ac:dyDescent="0.25">
      <c r="A55" s="48"/>
      <c r="B55" s="5"/>
      <c r="I55" s="220"/>
      <c r="J55" s="220"/>
      <c r="K55" s="220"/>
      <c r="L55" s="220"/>
      <c r="M55" s="220"/>
      <c r="N55" s="220"/>
      <c r="O55" s="220"/>
      <c r="P55" s="220"/>
      <c r="Q55" s="220"/>
    </row>
    <row r="56" spans="1:17" x14ac:dyDescent="0.25">
      <c r="A56" s="48"/>
      <c r="B56" s="5"/>
      <c r="I56" s="220"/>
      <c r="J56" s="220"/>
      <c r="K56" s="220"/>
      <c r="L56" s="220"/>
      <c r="M56" s="220"/>
      <c r="N56" s="220"/>
      <c r="O56" s="220"/>
      <c r="P56" s="220"/>
      <c r="Q56" s="220"/>
    </row>
    <row r="57" spans="1:17" x14ac:dyDescent="0.25">
      <c r="A57" s="48"/>
      <c r="B57" s="5"/>
      <c r="I57" s="220"/>
      <c r="J57" s="220"/>
      <c r="K57" s="220"/>
      <c r="L57" s="220"/>
      <c r="M57" s="220"/>
      <c r="N57" s="220"/>
      <c r="O57" s="220"/>
      <c r="P57" s="220"/>
      <c r="Q57" s="220"/>
    </row>
    <row r="58" spans="1:17" x14ac:dyDescent="0.25">
      <c r="A58" s="48"/>
      <c r="B58" s="5"/>
      <c r="I58" s="220"/>
      <c r="J58" s="220"/>
      <c r="K58" s="220"/>
      <c r="L58" s="220"/>
      <c r="M58" s="220"/>
      <c r="N58" s="220"/>
      <c r="O58" s="220"/>
      <c r="P58" s="220"/>
      <c r="Q58" s="220"/>
    </row>
    <row r="59" spans="1:17" x14ac:dyDescent="0.25">
      <c r="A59" s="48"/>
      <c r="B59" s="5"/>
      <c r="I59" s="220"/>
      <c r="J59" s="220"/>
      <c r="K59" s="220"/>
      <c r="L59" s="220"/>
      <c r="M59" s="220"/>
      <c r="N59" s="220"/>
      <c r="O59" s="220"/>
      <c r="P59" s="220"/>
      <c r="Q59" s="220"/>
    </row>
    <row r="60" spans="1:17" x14ac:dyDescent="0.25">
      <c r="A60" s="48"/>
      <c r="B60" s="5"/>
      <c r="I60" s="220"/>
      <c r="J60" s="220"/>
      <c r="K60" s="220"/>
      <c r="L60" s="220"/>
      <c r="M60" s="220"/>
      <c r="N60" s="220"/>
      <c r="O60" s="220"/>
      <c r="P60" s="220"/>
      <c r="Q60" s="220"/>
    </row>
    <row r="61" spans="1:17" x14ac:dyDescent="0.25">
      <c r="A61" s="48"/>
      <c r="B61" s="5"/>
      <c r="I61" s="220"/>
      <c r="J61" s="220"/>
      <c r="K61" s="220"/>
      <c r="L61" s="220"/>
      <c r="M61" s="220"/>
      <c r="N61" s="220"/>
      <c r="O61" s="220"/>
      <c r="P61" s="220"/>
      <c r="Q61" s="220"/>
    </row>
    <row r="62" spans="1:17" x14ac:dyDescent="0.25">
      <c r="A62" s="48"/>
      <c r="B62" s="5"/>
      <c r="I62" s="220"/>
      <c r="J62" s="220"/>
      <c r="K62" s="220"/>
      <c r="L62" s="220"/>
      <c r="M62" s="220"/>
      <c r="N62" s="220"/>
      <c r="O62" s="220"/>
      <c r="P62" s="220"/>
      <c r="Q62" s="220"/>
    </row>
    <row r="63" spans="1:17" x14ac:dyDescent="0.25">
      <c r="A63" s="48"/>
      <c r="B63" s="5"/>
      <c r="I63" s="220"/>
      <c r="J63" s="220"/>
      <c r="K63" s="220"/>
      <c r="L63" s="220"/>
      <c r="M63" s="220"/>
      <c r="N63" s="220"/>
      <c r="O63" s="220"/>
      <c r="P63" s="220"/>
      <c r="Q63" s="220"/>
    </row>
    <row r="64" spans="1:17" x14ac:dyDescent="0.25">
      <c r="A64" s="48"/>
      <c r="B64" s="5"/>
      <c r="I64" s="220"/>
      <c r="J64" s="220"/>
      <c r="K64" s="220"/>
      <c r="L64" s="220"/>
      <c r="M64" s="220"/>
      <c r="N64" s="220"/>
      <c r="O64" s="220"/>
      <c r="P64" s="220"/>
      <c r="Q64" s="220"/>
    </row>
    <row r="65" spans="1:17" x14ac:dyDescent="0.25">
      <c r="A65" s="48"/>
      <c r="B65" s="5"/>
      <c r="I65" s="220"/>
      <c r="J65" s="220"/>
      <c r="K65" s="220"/>
      <c r="L65" s="220"/>
      <c r="M65" s="220"/>
      <c r="N65" s="220"/>
      <c r="O65" s="220"/>
      <c r="P65" s="220"/>
      <c r="Q65" s="220"/>
    </row>
    <row r="66" spans="1:17" x14ac:dyDescent="0.25">
      <c r="A66" s="48"/>
      <c r="B66" s="5"/>
      <c r="I66" s="220"/>
      <c r="J66" s="220"/>
      <c r="K66" s="220"/>
      <c r="L66" s="220"/>
      <c r="M66" s="220"/>
      <c r="N66" s="220"/>
      <c r="O66" s="220"/>
      <c r="P66" s="220"/>
      <c r="Q66" s="220"/>
    </row>
    <row r="67" spans="1:17" x14ac:dyDescent="0.25">
      <c r="A67" s="48"/>
      <c r="B67" s="5"/>
      <c r="I67" s="220"/>
      <c r="J67" s="220"/>
      <c r="K67" s="220"/>
      <c r="L67" s="220"/>
      <c r="M67" s="220"/>
      <c r="N67" s="220"/>
      <c r="O67" s="220"/>
      <c r="P67" s="220"/>
      <c r="Q67" s="220"/>
    </row>
    <row r="68" spans="1:17" x14ac:dyDescent="0.25">
      <c r="A68" s="48"/>
      <c r="B68" s="5"/>
      <c r="I68" s="220"/>
      <c r="J68" s="220"/>
      <c r="K68" s="220"/>
      <c r="L68" s="220"/>
      <c r="M68" s="220"/>
      <c r="N68" s="220"/>
      <c r="O68" s="220"/>
      <c r="P68" s="220"/>
      <c r="Q68" s="220"/>
    </row>
    <row r="69" spans="1:17" x14ac:dyDescent="0.25">
      <c r="A69" s="48"/>
      <c r="B69" s="5"/>
      <c r="I69" s="220"/>
      <c r="J69" s="220"/>
      <c r="K69" s="220"/>
      <c r="L69" s="220"/>
      <c r="M69" s="220"/>
      <c r="N69" s="220"/>
      <c r="O69" s="220"/>
      <c r="P69" s="220"/>
      <c r="Q69" s="220"/>
    </row>
    <row r="70" spans="1:17" x14ac:dyDescent="0.25">
      <c r="A70" s="48"/>
      <c r="B70" s="5"/>
      <c r="I70" s="220"/>
      <c r="J70" s="220"/>
      <c r="K70" s="220"/>
      <c r="L70" s="220"/>
      <c r="M70" s="220"/>
      <c r="N70" s="220"/>
      <c r="O70" s="220"/>
      <c r="P70" s="220"/>
      <c r="Q70" s="220"/>
    </row>
    <row r="71" spans="1:17" x14ac:dyDescent="0.25">
      <c r="A71" s="48"/>
      <c r="B71" s="5"/>
      <c r="I71" s="220"/>
      <c r="J71" s="220"/>
      <c r="K71" s="220"/>
      <c r="L71" s="220"/>
      <c r="M71" s="220"/>
      <c r="N71" s="220"/>
      <c r="O71" s="220"/>
      <c r="P71" s="220"/>
      <c r="Q71" s="220"/>
    </row>
    <row r="72" spans="1:17" x14ac:dyDescent="0.25">
      <c r="A72" s="48"/>
      <c r="B72" s="5"/>
      <c r="I72" s="220"/>
      <c r="J72" s="220"/>
      <c r="K72" s="220"/>
      <c r="L72" s="220"/>
      <c r="M72" s="220"/>
      <c r="N72" s="220"/>
      <c r="O72" s="220"/>
      <c r="P72" s="220"/>
      <c r="Q72" s="220"/>
    </row>
    <row r="73" spans="1:17" x14ac:dyDescent="0.25">
      <c r="A73" s="48"/>
      <c r="B73" s="5"/>
      <c r="I73" s="220"/>
      <c r="J73" s="220"/>
      <c r="K73" s="220"/>
      <c r="L73" s="220"/>
      <c r="M73" s="220"/>
      <c r="N73" s="220"/>
      <c r="O73" s="220"/>
      <c r="P73" s="220"/>
      <c r="Q73" s="220"/>
    </row>
    <row r="74" spans="1:17" x14ac:dyDescent="0.25">
      <c r="A74" s="48"/>
      <c r="B74" s="5"/>
      <c r="I74" s="220"/>
      <c r="J74" s="220"/>
      <c r="K74" s="220"/>
      <c r="L74" s="220"/>
      <c r="M74" s="220"/>
      <c r="N74" s="220"/>
      <c r="O74" s="220"/>
      <c r="P74" s="220"/>
      <c r="Q74" s="220"/>
    </row>
    <row r="75" spans="1:17" x14ac:dyDescent="0.25">
      <c r="A75" s="48"/>
      <c r="B75" s="5"/>
      <c r="I75" s="220"/>
      <c r="J75" s="220"/>
      <c r="K75" s="220"/>
      <c r="L75" s="220"/>
      <c r="M75" s="220"/>
      <c r="N75" s="220"/>
      <c r="O75" s="220"/>
      <c r="P75" s="220"/>
      <c r="Q75" s="220"/>
    </row>
    <row r="76" spans="1:17" x14ac:dyDescent="0.25">
      <c r="A76" s="48"/>
      <c r="B76" s="5"/>
      <c r="I76" s="220"/>
      <c r="J76" s="220"/>
      <c r="K76" s="220"/>
      <c r="L76" s="220"/>
      <c r="M76" s="220"/>
      <c r="N76" s="220"/>
      <c r="O76" s="220"/>
      <c r="P76" s="220"/>
      <c r="Q76" s="220"/>
    </row>
    <row r="77" spans="1:17" x14ac:dyDescent="0.25">
      <c r="A77" s="48"/>
      <c r="B77" s="5"/>
      <c r="I77" s="220"/>
      <c r="J77" s="220"/>
      <c r="K77" s="220"/>
      <c r="L77" s="220"/>
      <c r="M77" s="220"/>
      <c r="N77" s="220"/>
      <c r="O77" s="220"/>
      <c r="P77" s="220"/>
      <c r="Q77" s="220"/>
    </row>
    <row r="78" spans="1:17" x14ac:dyDescent="0.25">
      <c r="A78" s="48"/>
      <c r="B78" s="5"/>
      <c r="I78" s="220"/>
      <c r="J78" s="220"/>
      <c r="K78" s="220"/>
      <c r="L78" s="220"/>
      <c r="M78" s="220"/>
      <c r="N78" s="220"/>
      <c r="O78" s="220"/>
      <c r="P78" s="220"/>
      <c r="Q78" s="220"/>
    </row>
    <row r="79" spans="1:17" x14ac:dyDescent="0.25">
      <c r="A79" s="48"/>
      <c r="B79" s="5"/>
      <c r="I79" s="220"/>
      <c r="J79" s="220"/>
      <c r="K79" s="220"/>
      <c r="L79" s="220"/>
      <c r="M79" s="220"/>
      <c r="N79" s="220"/>
      <c r="O79" s="220"/>
      <c r="P79" s="220"/>
      <c r="Q79" s="220"/>
    </row>
    <row r="80" spans="1:17" x14ac:dyDescent="0.25">
      <c r="A80" s="48"/>
      <c r="B80" s="5"/>
      <c r="I80" s="220"/>
      <c r="J80" s="220"/>
      <c r="K80" s="220"/>
      <c r="L80" s="220"/>
      <c r="M80" s="220"/>
      <c r="N80" s="220"/>
      <c r="O80" s="220"/>
      <c r="P80" s="220"/>
      <c r="Q80" s="220"/>
    </row>
    <row r="81" spans="1:17" x14ac:dyDescent="0.25">
      <c r="A81" s="48"/>
      <c r="B81" s="5"/>
      <c r="I81" s="220"/>
      <c r="J81" s="220"/>
      <c r="K81" s="220"/>
      <c r="L81" s="220"/>
      <c r="M81" s="220"/>
      <c r="N81" s="220"/>
      <c r="O81" s="220"/>
      <c r="P81" s="220"/>
      <c r="Q81" s="220"/>
    </row>
    <row r="82" spans="1:17" x14ac:dyDescent="0.25">
      <c r="A82" s="48"/>
      <c r="B82" s="5"/>
      <c r="I82" s="220"/>
      <c r="J82" s="220"/>
      <c r="K82" s="220"/>
      <c r="L82" s="220"/>
      <c r="M82" s="220"/>
      <c r="N82" s="220"/>
      <c r="O82" s="220"/>
      <c r="P82" s="220"/>
      <c r="Q82" s="220"/>
    </row>
    <row r="83" spans="1:17" x14ac:dyDescent="0.25">
      <c r="A83" s="48"/>
      <c r="B83" s="5"/>
      <c r="I83" s="220"/>
      <c r="J83" s="220"/>
      <c r="K83" s="220"/>
      <c r="L83" s="220"/>
      <c r="M83" s="220"/>
      <c r="N83" s="220"/>
      <c r="O83" s="220"/>
      <c r="P83" s="220"/>
      <c r="Q83" s="220"/>
    </row>
    <row r="84" spans="1:17" x14ac:dyDescent="0.25">
      <c r="A84" s="48"/>
      <c r="B84" s="5"/>
      <c r="I84" s="220"/>
      <c r="J84" s="220"/>
      <c r="K84" s="220"/>
      <c r="L84" s="220"/>
      <c r="M84" s="220"/>
      <c r="N84" s="220"/>
      <c r="O84" s="220"/>
      <c r="P84" s="220"/>
      <c r="Q84" s="220"/>
    </row>
    <row r="85" spans="1:17" x14ac:dyDescent="0.25">
      <c r="A85" s="48"/>
      <c r="B85" s="5"/>
      <c r="I85" s="220"/>
      <c r="J85" s="220"/>
      <c r="K85" s="220"/>
      <c r="L85" s="220"/>
      <c r="M85" s="220"/>
      <c r="N85" s="220"/>
      <c r="O85" s="220"/>
      <c r="P85" s="220"/>
      <c r="Q85" s="220"/>
    </row>
    <row r="86" spans="1:17" x14ac:dyDescent="0.25">
      <c r="A86" s="48"/>
      <c r="B86" s="5"/>
      <c r="I86" s="220"/>
      <c r="J86" s="220"/>
      <c r="K86" s="220"/>
      <c r="L86" s="220"/>
      <c r="M86" s="220"/>
      <c r="N86" s="220"/>
      <c r="O86" s="220"/>
      <c r="P86" s="220"/>
      <c r="Q86" s="220"/>
    </row>
    <row r="87" spans="1:17" x14ac:dyDescent="0.25">
      <c r="A87" s="48"/>
      <c r="B87" s="5"/>
      <c r="I87" s="220"/>
      <c r="J87" s="220"/>
      <c r="K87" s="220"/>
      <c r="L87" s="220"/>
      <c r="M87" s="220"/>
      <c r="N87" s="220"/>
      <c r="O87" s="220"/>
      <c r="P87" s="220"/>
      <c r="Q87" s="220"/>
    </row>
    <row r="88" spans="1:17" x14ac:dyDescent="0.25">
      <c r="A88" s="48"/>
      <c r="B88" s="5"/>
      <c r="I88" s="220"/>
      <c r="J88" s="220"/>
      <c r="K88" s="220"/>
      <c r="L88" s="220"/>
      <c r="M88" s="220"/>
      <c r="N88" s="220"/>
      <c r="O88" s="220"/>
      <c r="P88" s="220"/>
      <c r="Q88" s="220"/>
    </row>
    <row r="89" spans="1:17" x14ac:dyDescent="0.25">
      <c r="A89" s="48"/>
      <c r="B89" s="5"/>
      <c r="I89" s="220"/>
      <c r="J89" s="220"/>
      <c r="K89" s="220"/>
      <c r="L89" s="220"/>
      <c r="M89" s="220"/>
      <c r="N89" s="220"/>
      <c r="O89" s="220"/>
      <c r="P89" s="220"/>
      <c r="Q89" s="220"/>
    </row>
    <row r="90" spans="1:17" x14ac:dyDescent="0.25">
      <c r="A90" s="48"/>
      <c r="B90" s="5"/>
      <c r="I90" s="220"/>
      <c r="J90" s="220"/>
      <c r="K90" s="220"/>
      <c r="L90" s="220"/>
      <c r="M90" s="220"/>
      <c r="N90" s="220"/>
      <c r="O90" s="220"/>
      <c r="P90" s="220"/>
      <c r="Q90" s="220"/>
    </row>
    <row r="91" spans="1:17" x14ac:dyDescent="0.25">
      <c r="A91" s="48"/>
      <c r="B91" s="5"/>
      <c r="I91" s="220"/>
      <c r="J91" s="220"/>
      <c r="K91" s="220"/>
      <c r="L91" s="220"/>
      <c r="M91" s="220"/>
      <c r="N91" s="220"/>
      <c r="O91" s="220"/>
      <c r="P91" s="220"/>
      <c r="Q91" s="220"/>
    </row>
    <row r="92" spans="1:17" x14ac:dyDescent="0.25">
      <c r="A92" s="48"/>
      <c r="B92" s="5"/>
      <c r="I92" s="220"/>
      <c r="J92" s="220"/>
      <c r="K92" s="220"/>
      <c r="L92" s="220"/>
      <c r="M92" s="220"/>
      <c r="N92" s="220"/>
      <c r="O92" s="220"/>
      <c r="P92" s="220"/>
      <c r="Q92" s="220"/>
    </row>
    <row r="93" spans="1:17" x14ac:dyDescent="0.25">
      <c r="A93" s="48"/>
      <c r="B93" s="5"/>
      <c r="I93" s="220"/>
      <c r="J93" s="220"/>
      <c r="K93" s="220"/>
      <c r="L93" s="220"/>
      <c r="M93" s="220"/>
      <c r="N93" s="220"/>
      <c r="O93" s="220"/>
      <c r="P93" s="220"/>
      <c r="Q93" s="220"/>
    </row>
    <row r="94" spans="1:17" x14ac:dyDescent="0.25">
      <c r="A94" s="48"/>
      <c r="B94" s="5"/>
      <c r="I94" s="220"/>
      <c r="J94" s="220"/>
      <c r="K94" s="220"/>
      <c r="L94" s="220"/>
      <c r="M94" s="220"/>
      <c r="N94" s="220"/>
      <c r="O94" s="220"/>
      <c r="P94" s="220"/>
      <c r="Q94" s="220"/>
    </row>
    <row r="95" spans="1:17" x14ac:dyDescent="0.25">
      <c r="A95" s="48"/>
      <c r="B95" s="5"/>
      <c r="I95" s="220"/>
      <c r="J95" s="220"/>
      <c r="K95" s="220"/>
      <c r="L95" s="220"/>
      <c r="M95" s="220"/>
      <c r="N95" s="220"/>
      <c r="O95" s="220"/>
      <c r="P95" s="220"/>
      <c r="Q95" s="220"/>
    </row>
    <row r="96" spans="1:17" x14ac:dyDescent="0.25">
      <c r="A96" s="48"/>
      <c r="B96" s="5"/>
      <c r="I96" s="220"/>
      <c r="J96" s="220"/>
      <c r="K96" s="220"/>
      <c r="L96" s="220"/>
      <c r="M96" s="220"/>
      <c r="N96" s="220"/>
      <c r="O96" s="220"/>
      <c r="P96" s="220"/>
      <c r="Q96" s="220"/>
    </row>
    <row r="97" spans="1:17" x14ac:dyDescent="0.25">
      <c r="A97" s="48"/>
      <c r="B97" s="5"/>
      <c r="I97" s="220"/>
      <c r="J97" s="220"/>
      <c r="K97" s="220"/>
      <c r="L97" s="220"/>
      <c r="M97" s="220"/>
      <c r="N97" s="220"/>
      <c r="O97" s="220"/>
      <c r="P97" s="220"/>
      <c r="Q97" s="220"/>
    </row>
    <row r="98" spans="1:17" x14ac:dyDescent="0.25">
      <c r="A98" s="48"/>
      <c r="B98" s="5"/>
      <c r="I98" s="220"/>
      <c r="J98" s="220"/>
      <c r="K98" s="220"/>
      <c r="L98" s="220"/>
      <c r="M98" s="220"/>
      <c r="N98" s="220"/>
      <c r="O98" s="220"/>
      <c r="P98" s="220"/>
      <c r="Q98" s="220"/>
    </row>
    <row r="99" spans="1:17" x14ac:dyDescent="0.25">
      <c r="A99" s="48"/>
      <c r="B99" s="5"/>
      <c r="I99" s="220"/>
      <c r="J99" s="220"/>
      <c r="K99" s="220"/>
      <c r="L99" s="220"/>
      <c r="M99" s="220"/>
      <c r="N99" s="220"/>
      <c r="O99" s="220"/>
      <c r="P99" s="220"/>
      <c r="Q99" s="220"/>
    </row>
    <row r="100" spans="1:17" x14ac:dyDescent="0.25">
      <c r="A100" s="48"/>
      <c r="B100" s="5"/>
      <c r="I100" s="220"/>
      <c r="J100" s="220"/>
      <c r="K100" s="220"/>
      <c r="L100" s="220"/>
      <c r="M100" s="220"/>
      <c r="N100" s="220"/>
      <c r="O100" s="220"/>
      <c r="P100" s="220"/>
      <c r="Q100" s="220"/>
    </row>
    <row r="101" spans="1:17" x14ac:dyDescent="0.25">
      <c r="A101" s="48"/>
      <c r="B101" s="5"/>
      <c r="I101" s="220"/>
      <c r="J101" s="220"/>
      <c r="K101" s="220"/>
      <c r="L101" s="220"/>
      <c r="M101" s="220"/>
      <c r="N101" s="220"/>
      <c r="O101" s="220"/>
      <c r="P101" s="220"/>
      <c r="Q101" s="220"/>
    </row>
    <row r="102" spans="1:17" x14ac:dyDescent="0.25">
      <c r="A102" s="48"/>
      <c r="B102" s="5"/>
      <c r="I102" s="220"/>
      <c r="J102" s="220"/>
      <c r="K102" s="220"/>
      <c r="L102" s="220"/>
      <c r="M102" s="220"/>
      <c r="N102" s="220"/>
      <c r="O102" s="220"/>
      <c r="P102" s="220"/>
      <c r="Q102" s="220"/>
    </row>
    <row r="103" spans="1:17" x14ac:dyDescent="0.25">
      <c r="A103" s="48"/>
      <c r="B103" s="5"/>
      <c r="I103" s="220"/>
      <c r="J103" s="220"/>
      <c r="K103" s="220"/>
      <c r="L103" s="220"/>
      <c r="M103" s="220"/>
      <c r="N103" s="220"/>
      <c r="O103" s="220"/>
      <c r="P103" s="220"/>
      <c r="Q103" s="220"/>
    </row>
    <row r="104" spans="1:17" x14ac:dyDescent="0.25">
      <c r="A104" s="48"/>
      <c r="B104" s="5"/>
      <c r="I104" s="220"/>
      <c r="J104" s="220"/>
      <c r="K104" s="220"/>
      <c r="L104" s="220"/>
      <c r="M104" s="220"/>
      <c r="N104" s="220"/>
      <c r="O104" s="220"/>
      <c r="P104" s="220"/>
      <c r="Q104" s="220"/>
    </row>
    <row r="105" spans="1:17" x14ac:dyDescent="0.25">
      <c r="A105" s="48"/>
      <c r="B105" s="5"/>
      <c r="I105" s="220"/>
      <c r="J105" s="220"/>
      <c r="K105" s="220"/>
      <c r="L105" s="220"/>
      <c r="M105" s="220"/>
      <c r="N105" s="220"/>
      <c r="O105" s="220"/>
      <c r="P105" s="220"/>
      <c r="Q105" s="220"/>
    </row>
    <row r="106" spans="1:17" x14ac:dyDescent="0.25">
      <c r="A106" s="48"/>
      <c r="B106" s="5"/>
      <c r="I106" s="220"/>
      <c r="J106" s="220"/>
      <c r="K106" s="220"/>
      <c r="L106" s="220"/>
      <c r="M106" s="220"/>
      <c r="N106" s="220"/>
      <c r="O106" s="220"/>
      <c r="P106" s="220"/>
      <c r="Q106" s="220"/>
    </row>
    <row r="107" spans="1:17" x14ac:dyDescent="0.25">
      <c r="A107" s="48"/>
      <c r="B107" s="5"/>
      <c r="I107" s="220"/>
      <c r="J107" s="220"/>
      <c r="K107" s="220"/>
      <c r="L107" s="220"/>
      <c r="M107" s="220"/>
      <c r="N107" s="220"/>
      <c r="O107" s="220"/>
      <c r="P107" s="220"/>
      <c r="Q107" s="220"/>
    </row>
    <row r="108" spans="1:17" x14ac:dyDescent="0.25">
      <c r="A108" s="48"/>
      <c r="B108" s="5"/>
      <c r="I108" s="220"/>
      <c r="J108" s="220"/>
      <c r="K108" s="220"/>
      <c r="L108" s="220"/>
      <c r="M108" s="220"/>
      <c r="N108" s="220"/>
      <c r="O108" s="220"/>
      <c r="P108" s="220"/>
      <c r="Q108" s="220"/>
    </row>
    <row r="109" spans="1:17" x14ac:dyDescent="0.25">
      <c r="A109" s="48"/>
      <c r="B109" s="5"/>
      <c r="I109" s="220"/>
      <c r="J109" s="220"/>
      <c r="K109" s="220"/>
      <c r="L109" s="220"/>
      <c r="M109" s="220"/>
      <c r="N109" s="220"/>
      <c r="O109" s="220"/>
      <c r="P109" s="220"/>
      <c r="Q109" s="220"/>
    </row>
    <row r="110" spans="1:17" x14ac:dyDescent="0.25">
      <c r="A110" s="48"/>
      <c r="B110" s="5"/>
      <c r="I110" s="220"/>
      <c r="J110" s="220"/>
      <c r="K110" s="220"/>
      <c r="L110" s="220"/>
      <c r="M110" s="220"/>
      <c r="N110" s="220"/>
      <c r="O110" s="220"/>
      <c r="P110" s="220"/>
      <c r="Q110" s="220"/>
    </row>
    <row r="111" spans="1:17" x14ac:dyDescent="0.25">
      <c r="A111" s="48"/>
      <c r="B111" s="5"/>
      <c r="I111" s="220"/>
      <c r="J111" s="220"/>
      <c r="K111" s="220"/>
      <c r="L111" s="220"/>
      <c r="M111" s="220"/>
      <c r="N111" s="220"/>
      <c r="O111" s="220"/>
      <c r="P111" s="220"/>
      <c r="Q111" s="220"/>
    </row>
    <row r="112" spans="1:17" x14ac:dyDescent="0.25">
      <c r="A112" s="48"/>
      <c r="B112" s="5"/>
      <c r="I112" s="220"/>
      <c r="J112" s="220"/>
      <c r="K112" s="220"/>
      <c r="L112" s="220"/>
      <c r="M112" s="220"/>
      <c r="N112" s="220"/>
      <c r="O112" s="220"/>
      <c r="P112" s="220"/>
      <c r="Q112" s="220"/>
    </row>
    <row r="113" spans="1:17" x14ac:dyDescent="0.25">
      <c r="A113" s="48"/>
      <c r="B113" s="5"/>
      <c r="I113" s="220"/>
      <c r="J113" s="220"/>
      <c r="K113" s="220"/>
      <c r="L113" s="220"/>
      <c r="M113" s="220"/>
      <c r="N113" s="220"/>
      <c r="O113" s="220"/>
      <c r="P113" s="220"/>
      <c r="Q113" s="220"/>
    </row>
    <row r="114" spans="1:17" x14ac:dyDescent="0.25">
      <c r="A114" s="48"/>
      <c r="B114" s="5"/>
      <c r="I114" s="220"/>
      <c r="J114" s="220"/>
      <c r="K114" s="220"/>
      <c r="L114" s="220"/>
      <c r="M114" s="220"/>
      <c r="N114" s="220"/>
      <c r="O114" s="220"/>
      <c r="P114" s="220"/>
      <c r="Q114" s="220"/>
    </row>
    <row r="115" spans="1:17" x14ac:dyDescent="0.25">
      <c r="A115" s="48"/>
      <c r="B115" s="5"/>
      <c r="I115" s="220"/>
      <c r="J115" s="220"/>
      <c r="K115" s="220"/>
      <c r="L115" s="220"/>
      <c r="M115" s="220"/>
      <c r="N115" s="220"/>
      <c r="O115" s="220"/>
      <c r="P115" s="220"/>
      <c r="Q115" s="220"/>
    </row>
    <row r="116" spans="1:17" x14ac:dyDescent="0.25">
      <c r="A116" s="48"/>
      <c r="B116" s="5"/>
      <c r="I116" s="220"/>
      <c r="J116" s="220"/>
      <c r="K116" s="220"/>
      <c r="L116" s="220"/>
      <c r="M116" s="220"/>
      <c r="N116" s="220"/>
      <c r="O116" s="220"/>
      <c r="P116" s="220"/>
      <c r="Q116" s="220"/>
    </row>
    <row r="117" spans="1:17" x14ac:dyDescent="0.25">
      <c r="A117" s="48"/>
      <c r="B117" s="5"/>
      <c r="I117" s="220"/>
      <c r="J117" s="220"/>
      <c r="K117" s="220"/>
      <c r="L117" s="220"/>
      <c r="M117" s="220"/>
      <c r="N117" s="220"/>
      <c r="O117" s="220"/>
      <c r="P117" s="220"/>
      <c r="Q117" s="220"/>
    </row>
    <row r="118" spans="1:17" x14ac:dyDescent="0.25">
      <c r="A118" s="48"/>
      <c r="B118" s="5"/>
      <c r="I118" s="220"/>
      <c r="J118" s="220"/>
      <c r="K118" s="220"/>
      <c r="L118" s="220"/>
      <c r="M118" s="220"/>
      <c r="N118" s="220"/>
      <c r="O118" s="220"/>
      <c r="P118" s="220"/>
      <c r="Q118" s="220"/>
    </row>
    <row r="119" spans="1:17" x14ac:dyDescent="0.25">
      <c r="A119" s="48"/>
      <c r="B119" s="5"/>
      <c r="I119" s="220"/>
      <c r="J119" s="220"/>
      <c r="K119" s="220"/>
      <c r="L119" s="220"/>
      <c r="M119" s="220"/>
      <c r="N119" s="220"/>
      <c r="O119" s="220"/>
      <c r="P119" s="220"/>
      <c r="Q119" s="220"/>
    </row>
    <row r="120" spans="1:17" x14ac:dyDescent="0.25">
      <c r="A120" s="48"/>
      <c r="B120" s="5"/>
      <c r="I120" s="220"/>
      <c r="J120" s="220"/>
      <c r="K120" s="220"/>
      <c r="L120" s="220"/>
      <c r="M120" s="220"/>
      <c r="N120" s="220"/>
      <c r="O120" s="220"/>
      <c r="P120" s="220"/>
      <c r="Q120" s="220"/>
    </row>
    <row r="121" spans="1:17" x14ac:dyDescent="0.25">
      <c r="A121" s="48"/>
      <c r="B121" s="5"/>
      <c r="I121" s="220"/>
      <c r="J121" s="220"/>
      <c r="K121" s="220"/>
      <c r="L121" s="220"/>
      <c r="M121" s="220"/>
      <c r="N121" s="220"/>
      <c r="O121" s="220"/>
      <c r="P121" s="220"/>
      <c r="Q121" s="220"/>
    </row>
    <row r="122" spans="1:17" x14ac:dyDescent="0.25">
      <c r="A122" s="48"/>
      <c r="B122" s="5"/>
      <c r="I122" s="220"/>
      <c r="J122" s="220"/>
      <c r="K122" s="220"/>
      <c r="L122" s="220"/>
      <c r="M122" s="220"/>
      <c r="N122" s="220"/>
      <c r="O122" s="220"/>
      <c r="P122" s="220"/>
      <c r="Q122" s="220"/>
    </row>
    <row r="123" spans="1:17" x14ac:dyDescent="0.25">
      <c r="A123" s="48"/>
      <c r="B123" s="5"/>
      <c r="I123" s="220"/>
      <c r="J123" s="220"/>
      <c r="K123" s="220"/>
      <c r="L123" s="220"/>
      <c r="M123" s="220"/>
      <c r="N123" s="220"/>
      <c r="O123" s="220"/>
      <c r="P123" s="220"/>
      <c r="Q123" s="220"/>
    </row>
    <row r="124" spans="1:17" x14ac:dyDescent="0.25">
      <c r="A124" s="48"/>
      <c r="B124" s="5"/>
      <c r="I124" s="220"/>
      <c r="J124" s="220"/>
      <c r="K124" s="220"/>
      <c r="L124" s="220"/>
      <c r="M124" s="220"/>
      <c r="N124" s="220"/>
      <c r="O124" s="220"/>
      <c r="P124" s="220"/>
      <c r="Q124" s="220"/>
    </row>
    <row r="125" spans="1:17" x14ac:dyDescent="0.25">
      <c r="A125" s="48"/>
      <c r="B125" s="5"/>
      <c r="I125" s="220"/>
      <c r="J125" s="220"/>
      <c r="K125" s="220"/>
      <c r="L125" s="220"/>
      <c r="M125" s="220"/>
      <c r="N125" s="220"/>
      <c r="O125" s="220"/>
      <c r="P125" s="220"/>
      <c r="Q125" s="220"/>
    </row>
    <row r="126" spans="1:17" x14ac:dyDescent="0.25">
      <c r="A126" s="48"/>
      <c r="B126" s="5"/>
      <c r="I126" s="220"/>
      <c r="J126" s="220"/>
      <c r="K126" s="220"/>
      <c r="L126" s="220"/>
      <c r="M126" s="220"/>
      <c r="N126" s="220"/>
      <c r="O126" s="220"/>
      <c r="P126" s="220"/>
      <c r="Q126" s="220"/>
    </row>
    <row r="127" spans="1:17" x14ac:dyDescent="0.25">
      <c r="A127" s="48"/>
      <c r="B127" s="5"/>
      <c r="I127" s="220"/>
      <c r="J127" s="220"/>
      <c r="K127" s="220"/>
      <c r="L127" s="220"/>
      <c r="M127" s="220"/>
      <c r="N127" s="220"/>
      <c r="O127" s="220"/>
      <c r="P127" s="220"/>
      <c r="Q127" s="220"/>
    </row>
    <row r="128" spans="1:17" x14ac:dyDescent="0.25">
      <c r="A128" s="48"/>
      <c r="B128" s="5"/>
      <c r="I128" s="220"/>
      <c r="J128" s="220"/>
      <c r="K128" s="220"/>
      <c r="L128" s="220"/>
      <c r="M128" s="220"/>
      <c r="N128" s="220"/>
      <c r="O128" s="220"/>
      <c r="P128" s="220"/>
      <c r="Q128" s="220"/>
    </row>
    <row r="129" spans="1:17" x14ac:dyDescent="0.25">
      <c r="A129" s="48"/>
      <c r="B129" s="5"/>
      <c r="I129" s="220"/>
      <c r="J129" s="220"/>
      <c r="K129" s="220"/>
      <c r="L129" s="220"/>
      <c r="M129" s="220"/>
      <c r="N129" s="220"/>
      <c r="O129" s="220"/>
      <c r="P129" s="220"/>
      <c r="Q129" s="220"/>
    </row>
    <row r="130" spans="1:17" x14ac:dyDescent="0.25">
      <c r="A130" s="48"/>
      <c r="B130" s="5"/>
      <c r="I130" s="220"/>
      <c r="J130" s="220"/>
      <c r="K130" s="220"/>
      <c r="L130" s="220"/>
      <c r="M130" s="220"/>
      <c r="N130" s="220"/>
      <c r="O130" s="220"/>
      <c r="P130" s="220"/>
      <c r="Q130" s="220"/>
    </row>
    <row r="131" spans="1:17" x14ac:dyDescent="0.25">
      <c r="A131" s="48"/>
      <c r="B131" s="5"/>
      <c r="I131" s="220"/>
      <c r="J131" s="220"/>
      <c r="K131" s="220"/>
      <c r="L131" s="220"/>
      <c r="M131" s="220"/>
      <c r="N131" s="220"/>
      <c r="O131" s="220"/>
      <c r="P131" s="220"/>
      <c r="Q131" s="220"/>
    </row>
    <row r="132" spans="1:17" x14ac:dyDescent="0.25">
      <c r="A132" s="48"/>
      <c r="B132" s="5"/>
      <c r="I132" s="220"/>
      <c r="J132" s="220"/>
      <c r="K132" s="220"/>
      <c r="L132" s="220"/>
      <c r="M132" s="220"/>
      <c r="N132" s="220"/>
      <c r="O132" s="220"/>
      <c r="P132" s="220"/>
      <c r="Q132" s="220"/>
    </row>
    <row r="133" spans="1:17" x14ac:dyDescent="0.25">
      <c r="A133" s="48"/>
      <c r="B133" s="5"/>
      <c r="I133" s="220"/>
      <c r="J133" s="220"/>
      <c r="K133" s="220"/>
      <c r="L133" s="220"/>
      <c r="M133" s="220"/>
      <c r="N133" s="220"/>
      <c r="O133" s="220"/>
      <c r="P133" s="220"/>
      <c r="Q133" s="220"/>
    </row>
    <row r="134" spans="1:17" x14ac:dyDescent="0.25">
      <c r="A134" s="48"/>
      <c r="B134" s="5"/>
      <c r="I134" s="220"/>
      <c r="J134" s="220"/>
      <c r="K134" s="220"/>
      <c r="L134" s="220"/>
      <c r="M134" s="220"/>
      <c r="N134" s="220"/>
      <c r="O134" s="220"/>
      <c r="P134" s="220"/>
      <c r="Q134" s="220"/>
    </row>
    <row r="135" spans="1:17" x14ac:dyDescent="0.25">
      <c r="A135" s="48"/>
      <c r="B135" s="5"/>
      <c r="I135" s="220"/>
      <c r="J135" s="220"/>
      <c r="K135" s="220"/>
      <c r="L135" s="220"/>
      <c r="M135" s="220"/>
      <c r="N135" s="220"/>
      <c r="O135" s="220"/>
      <c r="P135" s="220"/>
      <c r="Q135" s="220"/>
    </row>
    <row r="136" spans="1:17" x14ac:dyDescent="0.25">
      <c r="A136" s="48"/>
      <c r="B136" s="5"/>
      <c r="I136" s="220"/>
      <c r="J136" s="220"/>
      <c r="K136" s="220"/>
      <c r="L136" s="220"/>
      <c r="M136" s="220"/>
      <c r="N136" s="220"/>
      <c r="O136" s="220"/>
      <c r="P136" s="220"/>
      <c r="Q136" s="220"/>
    </row>
    <row r="137" spans="1:17" x14ac:dyDescent="0.25">
      <c r="A137" s="48"/>
      <c r="B137" s="5"/>
      <c r="I137" s="220"/>
      <c r="J137" s="220"/>
      <c r="K137" s="220"/>
      <c r="L137" s="220"/>
      <c r="M137" s="220"/>
      <c r="N137" s="220"/>
      <c r="O137" s="220"/>
      <c r="P137" s="220"/>
      <c r="Q137" s="220"/>
    </row>
    <row r="138" spans="1:17" x14ac:dyDescent="0.25">
      <c r="A138" s="48"/>
      <c r="B138" s="5"/>
      <c r="I138" s="220"/>
      <c r="J138" s="220"/>
      <c r="K138" s="220"/>
      <c r="L138" s="220"/>
      <c r="M138" s="220"/>
      <c r="N138" s="220"/>
      <c r="O138" s="220"/>
      <c r="P138" s="220"/>
      <c r="Q138" s="220"/>
    </row>
    <row r="139" spans="1:17" x14ac:dyDescent="0.25">
      <c r="A139" s="48"/>
      <c r="B139" s="5"/>
      <c r="I139" s="220"/>
      <c r="J139" s="220"/>
      <c r="K139" s="220"/>
      <c r="L139" s="220"/>
      <c r="M139" s="220"/>
      <c r="N139" s="220"/>
      <c r="O139" s="220"/>
      <c r="P139" s="220"/>
      <c r="Q139" s="220"/>
    </row>
    <row r="140" spans="1:17" x14ac:dyDescent="0.25">
      <c r="A140" s="48"/>
      <c r="B140" s="5"/>
      <c r="I140" s="220"/>
      <c r="J140" s="220"/>
      <c r="K140" s="220"/>
      <c r="L140" s="220"/>
      <c r="M140" s="220"/>
      <c r="N140" s="220"/>
      <c r="O140" s="220"/>
      <c r="P140" s="220"/>
      <c r="Q140" s="220"/>
    </row>
    <row r="141" spans="1:17" x14ac:dyDescent="0.25">
      <c r="A141" s="48"/>
      <c r="B141" s="5"/>
      <c r="I141" s="220"/>
      <c r="J141" s="220"/>
      <c r="K141" s="220"/>
      <c r="L141" s="220"/>
      <c r="M141" s="220"/>
      <c r="N141" s="220"/>
      <c r="O141" s="220"/>
      <c r="P141" s="220"/>
      <c r="Q141" s="220"/>
    </row>
    <row r="142" spans="1:17" x14ac:dyDescent="0.25">
      <c r="A142" s="48"/>
      <c r="B142" s="5"/>
      <c r="I142" s="220"/>
      <c r="J142" s="220"/>
      <c r="K142" s="220"/>
      <c r="L142" s="220"/>
      <c r="M142" s="220"/>
      <c r="N142" s="220"/>
      <c r="O142" s="220"/>
      <c r="P142" s="220"/>
      <c r="Q142" s="220"/>
    </row>
    <row r="143" spans="1:17" x14ac:dyDescent="0.25">
      <c r="A143" s="48"/>
      <c r="B143" s="5"/>
      <c r="I143" s="220"/>
      <c r="J143" s="220"/>
      <c r="K143" s="220"/>
      <c r="L143" s="220"/>
      <c r="M143" s="220"/>
      <c r="N143" s="220"/>
      <c r="O143" s="220"/>
      <c r="P143" s="220"/>
      <c r="Q143" s="220"/>
    </row>
    <row r="144" spans="1:17" x14ac:dyDescent="0.25">
      <c r="A144" s="48"/>
      <c r="B144" s="5"/>
      <c r="I144" s="220"/>
      <c r="J144" s="220"/>
      <c r="K144" s="220"/>
      <c r="L144" s="220"/>
      <c r="M144" s="220"/>
      <c r="N144" s="220"/>
      <c r="O144" s="220"/>
      <c r="P144" s="220"/>
      <c r="Q144" s="220"/>
    </row>
    <row r="145" spans="1:17" x14ac:dyDescent="0.25">
      <c r="A145" s="48"/>
      <c r="B145" s="5"/>
      <c r="I145" s="220"/>
      <c r="J145" s="220"/>
      <c r="K145" s="220"/>
      <c r="L145" s="220"/>
      <c r="M145" s="220"/>
      <c r="N145" s="220"/>
      <c r="O145" s="220"/>
      <c r="P145" s="220"/>
      <c r="Q145" s="220"/>
    </row>
    <row r="146" spans="1:17" x14ac:dyDescent="0.25">
      <c r="A146" s="48"/>
      <c r="B146" s="5"/>
      <c r="I146" s="220"/>
      <c r="J146" s="220"/>
      <c r="K146" s="220"/>
      <c r="L146" s="220"/>
      <c r="M146" s="220"/>
      <c r="N146" s="220"/>
      <c r="O146" s="220"/>
      <c r="P146" s="220"/>
      <c r="Q146" s="220"/>
    </row>
    <row r="147" spans="1:17" x14ac:dyDescent="0.25">
      <c r="A147" s="48"/>
      <c r="B147" s="5"/>
      <c r="I147" s="220"/>
      <c r="J147" s="220"/>
      <c r="K147" s="220"/>
      <c r="L147" s="220"/>
      <c r="M147" s="220"/>
      <c r="N147" s="220"/>
      <c r="O147" s="220"/>
      <c r="P147" s="220"/>
      <c r="Q147" s="220"/>
    </row>
    <row r="148" spans="1:17" x14ac:dyDescent="0.25">
      <c r="A148" s="48"/>
      <c r="B148" s="5"/>
      <c r="I148" s="220"/>
      <c r="J148" s="220"/>
      <c r="K148" s="220"/>
      <c r="L148" s="220"/>
      <c r="M148" s="220"/>
      <c r="N148" s="220"/>
      <c r="O148" s="220"/>
      <c r="P148" s="220"/>
      <c r="Q148" s="220"/>
    </row>
    <row r="149" spans="1:17" x14ac:dyDescent="0.25">
      <c r="A149" s="48"/>
      <c r="B149" s="5"/>
      <c r="I149" s="220"/>
      <c r="J149" s="220"/>
      <c r="K149" s="220"/>
      <c r="L149" s="220"/>
      <c r="M149" s="220"/>
      <c r="N149" s="220"/>
      <c r="O149" s="220"/>
      <c r="P149" s="220"/>
      <c r="Q149" s="220"/>
    </row>
    <row r="150" spans="1:17" x14ac:dyDescent="0.25">
      <c r="A150" s="48"/>
      <c r="B150" s="5"/>
      <c r="I150" s="220"/>
      <c r="J150" s="220"/>
      <c r="K150" s="220"/>
      <c r="L150" s="220"/>
      <c r="M150" s="220"/>
      <c r="N150" s="220"/>
      <c r="O150" s="220"/>
      <c r="P150" s="220"/>
      <c r="Q150" s="220"/>
    </row>
    <row r="151" spans="1:17" x14ac:dyDescent="0.25">
      <c r="A151" s="48"/>
      <c r="B151" s="5"/>
      <c r="I151" s="220"/>
      <c r="J151" s="220"/>
      <c r="K151" s="220"/>
      <c r="L151" s="220"/>
      <c r="M151" s="220"/>
      <c r="N151" s="220"/>
      <c r="O151" s="220"/>
      <c r="P151" s="220"/>
      <c r="Q151" s="220"/>
    </row>
    <row r="152" spans="1:17" x14ac:dyDescent="0.25">
      <c r="A152" s="48"/>
      <c r="B152" s="5"/>
      <c r="I152" s="220"/>
      <c r="J152" s="220"/>
      <c r="K152" s="220"/>
      <c r="L152" s="220"/>
      <c r="M152" s="220"/>
      <c r="N152" s="220"/>
      <c r="O152" s="220"/>
      <c r="P152" s="220"/>
      <c r="Q152" s="220"/>
    </row>
    <row r="153" spans="1:17" x14ac:dyDescent="0.25">
      <c r="A153" s="48"/>
      <c r="B153" s="5"/>
      <c r="I153" s="220"/>
      <c r="J153" s="220"/>
      <c r="K153" s="220"/>
      <c r="L153" s="220"/>
      <c r="M153" s="220"/>
      <c r="N153" s="220"/>
      <c r="O153" s="220"/>
      <c r="P153" s="220"/>
      <c r="Q153" s="220"/>
    </row>
    <row r="154" spans="1:17" x14ac:dyDescent="0.25">
      <c r="A154" s="48"/>
      <c r="B154" s="5"/>
      <c r="I154" s="220"/>
      <c r="J154" s="220"/>
      <c r="K154" s="220"/>
      <c r="L154" s="220"/>
      <c r="M154" s="220"/>
      <c r="N154" s="220"/>
      <c r="O154" s="220"/>
      <c r="P154" s="220"/>
      <c r="Q154" s="220"/>
    </row>
    <row r="155" spans="1:17" x14ac:dyDescent="0.25">
      <c r="I155" s="220"/>
      <c r="J155" s="220"/>
      <c r="K155" s="220"/>
      <c r="L155" s="220"/>
      <c r="M155" s="220"/>
      <c r="N155" s="220"/>
      <c r="O155" s="220"/>
      <c r="P155" s="220"/>
      <c r="Q155" s="220"/>
    </row>
    <row r="156" spans="1:17" x14ac:dyDescent="0.25">
      <c r="I156" s="220"/>
      <c r="J156" s="220"/>
      <c r="K156" s="220"/>
      <c r="L156" s="220"/>
      <c r="M156" s="220"/>
      <c r="N156" s="220"/>
      <c r="O156" s="220"/>
      <c r="P156" s="220"/>
      <c r="Q156" s="220"/>
    </row>
    <row r="157" spans="1:17" x14ac:dyDescent="0.25">
      <c r="A157" s="48"/>
      <c r="B157" s="5"/>
      <c r="I157" s="220"/>
      <c r="J157" s="220"/>
      <c r="K157" s="220"/>
      <c r="L157" s="220"/>
      <c r="M157" s="220"/>
      <c r="N157" s="220"/>
      <c r="O157" s="220"/>
      <c r="P157" s="220"/>
      <c r="Q157" s="220"/>
    </row>
    <row r="158" spans="1:17" x14ac:dyDescent="0.25">
      <c r="A158" s="48"/>
      <c r="B158" s="5"/>
      <c r="I158" s="220"/>
      <c r="J158" s="220"/>
      <c r="K158" s="220"/>
      <c r="L158" s="220"/>
      <c r="M158" s="220"/>
      <c r="N158" s="220"/>
      <c r="O158" s="220"/>
      <c r="P158" s="220"/>
      <c r="Q158" s="220"/>
    </row>
    <row r="159" spans="1:17" x14ac:dyDescent="0.25">
      <c r="A159" s="48"/>
      <c r="B159" s="5"/>
      <c r="I159" s="220"/>
      <c r="J159" s="220"/>
      <c r="K159" s="220"/>
      <c r="L159" s="220"/>
      <c r="M159" s="220"/>
      <c r="N159" s="220"/>
      <c r="O159" s="220"/>
      <c r="P159" s="220"/>
      <c r="Q159" s="220"/>
    </row>
    <row r="160" spans="1:17" x14ac:dyDescent="0.25">
      <c r="A160" s="48"/>
      <c r="B160" s="5"/>
      <c r="I160" s="220"/>
      <c r="J160" s="220"/>
      <c r="K160" s="220"/>
      <c r="L160" s="220"/>
      <c r="M160" s="220"/>
      <c r="N160" s="220"/>
      <c r="O160" s="220"/>
      <c r="P160" s="220"/>
      <c r="Q160" s="220"/>
    </row>
    <row r="161" spans="1:17" x14ac:dyDescent="0.25">
      <c r="A161" s="48"/>
      <c r="B161" s="5"/>
      <c r="I161" s="220"/>
      <c r="J161" s="220"/>
      <c r="K161" s="220"/>
      <c r="L161" s="220"/>
      <c r="M161" s="220"/>
      <c r="N161" s="220"/>
      <c r="O161" s="220"/>
      <c r="P161" s="220"/>
      <c r="Q161" s="220"/>
    </row>
    <row r="162" spans="1:17" x14ac:dyDescent="0.25">
      <c r="A162" s="48"/>
      <c r="B162" s="5"/>
      <c r="I162" s="220"/>
      <c r="J162" s="220"/>
      <c r="K162" s="220"/>
      <c r="L162" s="220"/>
      <c r="M162" s="220"/>
      <c r="N162" s="220"/>
      <c r="O162" s="220"/>
      <c r="P162" s="220"/>
      <c r="Q162" s="220"/>
    </row>
    <row r="163" spans="1:17" x14ac:dyDescent="0.25">
      <c r="A163" s="48"/>
      <c r="B163" s="5"/>
      <c r="I163" s="220"/>
      <c r="J163" s="220"/>
      <c r="K163" s="220"/>
      <c r="L163" s="220"/>
      <c r="M163" s="220"/>
      <c r="N163" s="220"/>
      <c r="O163" s="220"/>
      <c r="P163" s="220"/>
      <c r="Q163" s="220"/>
    </row>
    <row r="164" spans="1:17" x14ac:dyDescent="0.25">
      <c r="A164" s="48"/>
      <c r="B164" s="5"/>
      <c r="I164" s="220"/>
      <c r="J164" s="220"/>
      <c r="K164" s="220"/>
      <c r="L164" s="220"/>
      <c r="M164" s="220"/>
      <c r="N164" s="220"/>
      <c r="O164" s="220"/>
      <c r="P164" s="220"/>
      <c r="Q164" s="220"/>
    </row>
    <row r="165" spans="1:17" x14ac:dyDescent="0.25">
      <c r="A165" s="48"/>
      <c r="B165" s="5"/>
      <c r="I165" s="220"/>
      <c r="J165" s="220"/>
      <c r="K165" s="220"/>
      <c r="L165" s="220"/>
      <c r="M165" s="220"/>
      <c r="N165" s="220"/>
      <c r="O165" s="220"/>
      <c r="P165" s="220"/>
      <c r="Q165" s="220"/>
    </row>
    <row r="166" spans="1:17" x14ac:dyDescent="0.25">
      <c r="A166" s="48"/>
      <c r="B166" s="5"/>
      <c r="I166" s="220"/>
      <c r="J166" s="220"/>
      <c r="K166" s="220"/>
      <c r="L166" s="220"/>
      <c r="M166" s="220"/>
      <c r="N166" s="220"/>
      <c r="O166" s="220"/>
      <c r="P166" s="220"/>
      <c r="Q166" s="220"/>
    </row>
    <row r="167" spans="1:17" x14ac:dyDescent="0.25">
      <c r="A167" s="48"/>
      <c r="B167" s="5"/>
      <c r="I167" s="220"/>
      <c r="J167" s="220"/>
      <c r="K167" s="220"/>
      <c r="L167" s="220"/>
      <c r="M167" s="220"/>
      <c r="N167" s="220"/>
      <c r="O167" s="220"/>
      <c r="P167" s="220"/>
      <c r="Q167" s="220"/>
    </row>
    <row r="168" spans="1:17" x14ac:dyDescent="0.25">
      <c r="A168" s="48"/>
      <c r="B168" s="5"/>
      <c r="I168" s="220"/>
      <c r="J168" s="220"/>
      <c r="K168" s="220"/>
      <c r="L168" s="220"/>
      <c r="M168" s="220"/>
      <c r="N168" s="220"/>
      <c r="O168" s="220"/>
      <c r="P168" s="220"/>
      <c r="Q168" s="220"/>
    </row>
    <row r="169" spans="1:17" x14ac:dyDescent="0.25">
      <c r="A169" s="48"/>
      <c r="B169" s="5"/>
      <c r="I169" s="220"/>
      <c r="J169" s="220"/>
      <c r="K169" s="220"/>
      <c r="L169" s="220"/>
      <c r="M169" s="220"/>
      <c r="N169" s="220"/>
      <c r="O169" s="220"/>
      <c r="P169" s="220"/>
      <c r="Q169" s="220"/>
    </row>
    <row r="170" spans="1:17" x14ac:dyDescent="0.25">
      <c r="A170" s="48"/>
      <c r="B170" s="5"/>
      <c r="I170" s="220"/>
      <c r="J170" s="220"/>
      <c r="K170" s="220"/>
      <c r="L170" s="220"/>
      <c r="M170" s="220"/>
      <c r="N170" s="220"/>
      <c r="O170" s="220"/>
      <c r="P170" s="220"/>
      <c r="Q170" s="220"/>
    </row>
    <row r="171" spans="1:17" x14ac:dyDescent="0.25">
      <c r="A171" s="48"/>
      <c r="B171" s="5"/>
      <c r="I171" s="220"/>
      <c r="J171" s="220"/>
      <c r="K171" s="220"/>
      <c r="L171" s="220"/>
      <c r="M171" s="220"/>
      <c r="N171" s="220"/>
      <c r="O171" s="220"/>
      <c r="P171" s="220"/>
      <c r="Q171" s="220"/>
    </row>
    <row r="172" spans="1:17" x14ac:dyDescent="0.25">
      <c r="A172" s="48"/>
      <c r="B172" s="5"/>
      <c r="I172" s="220"/>
      <c r="J172" s="220"/>
      <c r="K172" s="220"/>
      <c r="L172" s="220"/>
      <c r="M172" s="220"/>
      <c r="N172" s="220"/>
      <c r="O172" s="220"/>
      <c r="P172" s="220"/>
      <c r="Q172" s="220"/>
    </row>
    <row r="173" spans="1:17" x14ac:dyDescent="0.25">
      <c r="A173" s="48"/>
      <c r="B173" s="5"/>
      <c r="I173" s="220"/>
      <c r="J173" s="220"/>
      <c r="K173" s="220"/>
      <c r="L173" s="220"/>
      <c r="M173" s="220"/>
      <c r="N173" s="220"/>
      <c r="O173" s="220"/>
      <c r="P173" s="220"/>
      <c r="Q173" s="220"/>
    </row>
    <row r="174" spans="1:17" x14ac:dyDescent="0.25">
      <c r="A174" s="48"/>
      <c r="B174" s="5"/>
      <c r="I174" s="220"/>
      <c r="J174" s="220"/>
      <c r="K174" s="220"/>
      <c r="L174" s="220"/>
      <c r="M174" s="220"/>
      <c r="N174" s="220"/>
      <c r="O174" s="220"/>
      <c r="P174" s="220"/>
      <c r="Q174" s="220"/>
    </row>
    <row r="175" spans="1:17" x14ac:dyDescent="0.25">
      <c r="A175" s="48"/>
      <c r="B175" s="5"/>
      <c r="I175" s="220"/>
      <c r="J175" s="220"/>
      <c r="K175" s="220"/>
      <c r="L175" s="220"/>
      <c r="M175" s="220"/>
      <c r="N175" s="220"/>
      <c r="O175" s="220"/>
      <c r="P175" s="220"/>
      <c r="Q175" s="220"/>
    </row>
    <row r="176" spans="1:17" x14ac:dyDescent="0.25">
      <c r="A176" s="48"/>
      <c r="B176" s="5"/>
      <c r="I176" s="220"/>
      <c r="J176" s="220"/>
      <c r="K176" s="220"/>
      <c r="L176" s="220"/>
      <c r="M176" s="220"/>
      <c r="N176" s="220"/>
      <c r="O176" s="220"/>
      <c r="P176" s="220"/>
      <c r="Q176" s="220"/>
    </row>
    <row r="177" spans="1:17" x14ac:dyDescent="0.25">
      <c r="A177" s="48"/>
      <c r="B177" s="5"/>
      <c r="I177" s="220"/>
      <c r="J177" s="220"/>
      <c r="K177" s="220"/>
      <c r="L177" s="220"/>
      <c r="M177" s="220"/>
      <c r="N177" s="220"/>
      <c r="O177" s="220"/>
      <c r="P177" s="220"/>
      <c r="Q177" s="220"/>
    </row>
    <row r="178" spans="1:17" x14ac:dyDescent="0.25">
      <c r="A178" s="48"/>
      <c r="B178" s="5"/>
      <c r="I178" s="220"/>
      <c r="J178" s="220"/>
      <c r="K178" s="220"/>
      <c r="L178" s="220"/>
      <c r="M178" s="220"/>
      <c r="N178" s="220"/>
      <c r="O178" s="220"/>
      <c r="P178" s="220"/>
      <c r="Q178" s="220"/>
    </row>
    <row r="179" spans="1:17" x14ac:dyDescent="0.25">
      <c r="A179" s="48"/>
      <c r="B179" s="5"/>
      <c r="I179" s="220"/>
      <c r="J179" s="220"/>
      <c r="K179" s="220"/>
      <c r="L179" s="220"/>
      <c r="M179" s="220"/>
      <c r="N179" s="220"/>
      <c r="O179" s="220"/>
      <c r="P179" s="220"/>
      <c r="Q179" s="220"/>
    </row>
    <row r="180" spans="1:17" x14ac:dyDescent="0.25">
      <c r="A180" s="48"/>
      <c r="B180" s="5"/>
      <c r="I180" s="220"/>
      <c r="J180" s="220"/>
      <c r="K180" s="220"/>
      <c r="L180" s="220"/>
      <c r="M180" s="220"/>
      <c r="N180" s="220"/>
      <c r="O180" s="220"/>
      <c r="P180" s="220"/>
      <c r="Q180" s="220"/>
    </row>
    <row r="181" spans="1:17" x14ac:dyDescent="0.25">
      <c r="A181" s="48"/>
      <c r="B181" s="5"/>
      <c r="I181" s="220"/>
      <c r="J181" s="220"/>
      <c r="K181" s="220"/>
      <c r="L181" s="220"/>
      <c r="M181" s="220"/>
      <c r="N181" s="220"/>
      <c r="O181" s="220"/>
      <c r="P181" s="220"/>
      <c r="Q181" s="220"/>
    </row>
    <row r="182" spans="1:17" x14ac:dyDescent="0.25">
      <c r="A182" s="48"/>
      <c r="B182" s="5"/>
      <c r="I182" s="220"/>
      <c r="J182" s="220"/>
      <c r="K182" s="220"/>
      <c r="L182" s="220"/>
      <c r="M182" s="220"/>
      <c r="N182" s="220"/>
      <c r="O182" s="220"/>
      <c r="P182" s="220"/>
      <c r="Q182" s="220"/>
    </row>
    <row r="183" spans="1:17" x14ac:dyDescent="0.25">
      <c r="A183" s="48"/>
      <c r="B183" s="5"/>
      <c r="I183" s="220"/>
      <c r="J183" s="220"/>
      <c r="K183" s="220"/>
      <c r="L183" s="220"/>
      <c r="M183" s="220"/>
      <c r="N183" s="220"/>
      <c r="O183" s="220"/>
      <c r="P183" s="220"/>
      <c r="Q183" s="220"/>
    </row>
    <row r="184" spans="1:17" x14ac:dyDescent="0.25">
      <c r="A184" s="48"/>
      <c r="B184" s="5"/>
      <c r="I184" s="220"/>
      <c r="J184" s="220"/>
      <c r="K184" s="220"/>
      <c r="L184" s="220"/>
      <c r="M184" s="220"/>
      <c r="N184" s="220"/>
      <c r="O184" s="220"/>
      <c r="P184" s="220"/>
      <c r="Q184" s="220"/>
    </row>
    <row r="185" spans="1:17" x14ac:dyDescent="0.25">
      <c r="A185" s="48"/>
      <c r="B185" s="5"/>
      <c r="I185" s="220"/>
      <c r="J185" s="220"/>
      <c r="K185" s="220"/>
      <c r="L185" s="220"/>
      <c r="M185" s="220"/>
      <c r="N185" s="220"/>
      <c r="O185" s="220"/>
      <c r="P185" s="220"/>
      <c r="Q185" s="220"/>
    </row>
    <row r="186" spans="1:17" x14ac:dyDescent="0.25">
      <c r="A186" s="48"/>
      <c r="B186" s="5"/>
      <c r="I186" s="220"/>
      <c r="J186" s="220"/>
      <c r="K186" s="220"/>
      <c r="L186" s="220"/>
      <c r="M186" s="220"/>
      <c r="N186" s="220"/>
      <c r="O186" s="220"/>
      <c r="P186" s="220"/>
      <c r="Q186" s="220"/>
    </row>
    <row r="187" spans="1:17" ht="13" x14ac:dyDescent="0.3">
      <c r="A187" s="48"/>
      <c r="G187" s="3"/>
      <c r="I187" s="220"/>
      <c r="J187" s="220"/>
      <c r="K187" s="220"/>
      <c r="L187" s="220"/>
      <c r="M187" s="220"/>
      <c r="N187" s="220"/>
      <c r="O187" s="220"/>
      <c r="P187" s="220"/>
      <c r="Q187" s="220"/>
    </row>
    <row r="188" spans="1:17" ht="13" x14ac:dyDescent="0.3">
      <c r="A188" s="48"/>
      <c r="G188" s="3"/>
      <c r="I188" s="220"/>
      <c r="J188" s="220"/>
      <c r="K188" s="220"/>
      <c r="L188" s="220"/>
      <c r="M188" s="220"/>
      <c r="N188" s="220"/>
      <c r="O188" s="220"/>
      <c r="P188" s="220"/>
      <c r="Q188" s="220"/>
    </row>
    <row r="189" spans="1:17" x14ac:dyDescent="0.25">
      <c r="A189" s="48"/>
      <c r="I189" s="220"/>
      <c r="J189" s="220"/>
      <c r="K189" s="220"/>
      <c r="L189" s="220"/>
      <c r="M189" s="220"/>
      <c r="N189" s="220"/>
      <c r="O189" s="220"/>
      <c r="P189" s="220"/>
      <c r="Q189" s="220"/>
    </row>
    <row r="190" spans="1:17" ht="13" thickBot="1" x14ac:dyDescent="0.3">
      <c r="A190" s="48"/>
      <c r="I190" s="220"/>
      <c r="J190" s="220" t="s">
        <v>1</v>
      </c>
      <c r="K190" s="220"/>
      <c r="L190" s="220"/>
      <c r="M190" s="220"/>
      <c r="N190" s="220"/>
      <c r="O190" s="220"/>
      <c r="P190" s="220"/>
      <c r="Q190" s="220"/>
    </row>
    <row r="191" spans="1:17" ht="13" x14ac:dyDescent="0.3">
      <c r="A191" s="48"/>
      <c r="B191" s="61"/>
      <c r="C191" s="65" t="s">
        <v>45</v>
      </c>
      <c r="D191" s="65" t="s">
        <v>47</v>
      </c>
      <c r="E191" s="6"/>
      <c r="F191" s="6"/>
      <c r="I191" s="240"/>
      <c r="J191" s="241"/>
      <c r="K191" s="241"/>
      <c r="L191" s="235"/>
      <c r="M191" s="242"/>
      <c r="N191" s="242"/>
      <c r="O191" s="220"/>
      <c r="P191" s="220"/>
      <c r="Q191" s="220"/>
    </row>
    <row r="192" spans="1:17" ht="13.5" thickBot="1" x14ac:dyDescent="0.35">
      <c r="A192" s="48"/>
      <c r="B192" s="62" t="s">
        <v>40</v>
      </c>
      <c r="C192" s="66" t="s">
        <v>46</v>
      </c>
      <c r="D192" s="66" t="s">
        <v>46</v>
      </c>
      <c r="E192" s="62" t="s">
        <v>38</v>
      </c>
      <c r="F192" s="62" t="s">
        <v>48</v>
      </c>
      <c r="I192" s="242"/>
      <c r="J192" s="241"/>
      <c r="K192" s="241"/>
      <c r="L192" s="235"/>
      <c r="M192" s="242"/>
      <c r="N192" s="242"/>
      <c r="O192" s="220"/>
      <c r="P192" s="220"/>
      <c r="Q192" s="220"/>
    </row>
    <row r="193" spans="1:17" ht="13" x14ac:dyDescent="0.3">
      <c r="A193" s="48"/>
      <c r="B193" s="175" t="s">
        <v>41</v>
      </c>
      <c r="C193" s="221">
        <v>13.1</v>
      </c>
      <c r="D193" s="221">
        <v>13.28</v>
      </c>
      <c r="E193" s="221">
        <f>(C193+D193)/2</f>
        <v>13.19</v>
      </c>
      <c r="F193" s="286">
        <f>(D193-C193)/6</f>
        <v>2.9999999999999954E-2</v>
      </c>
      <c r="I193" s="242"/>
      <c r="J193" s="263"/>
      <c r="K193" s="263"/>
      <c r="L193" s="235"/>
      <c r="M193" s="93"/>
      <c r="N193" s="258"/>
      <c r="O193" s="220"/>
      <c r="P193" s="220"/>
      <c r="Q193" s="220"/>
    </row>
    <row r="194" spans="1:17" ht="13" x14ac:dyDescent="0.3">
      <c r="A194" s="48"/>
      <c r="B194" s="175" t="s">
        <v>42</v>
      </c>
      <c r="C194" s="221">
        <v>4.5999999999999996</v>
      </c>
      <c r="D194" s="221">
        <v>4.6500000000000004</v>
      </c>
      <c r="E194" s="221">
        <f>(C194+D194)/2</f>
        <v>4.625</v>
      </c>
      <c r="F194" s="286">
        <f>(D194-C194)/6</f>
        <v>8.3333333333334512E-3</v>
      </c>
      <c r="I194" s="242"/>
      <c r="J194" s="263"/>
      <c r="K194" s="263"/>
      <c r="L194" s="235"/>
      <c r="M194" s="93"/>
      <c r="N194" s="258"/>
      <c r="O194" s="220"/>
      <c r="P194" s="220"/>
      <c r="Q194" s="220"/>
    </row>
    <row r="195" spans="1:17" ht="13" x14ac:dyDescent="0.3">
      <c r="B195" s="175" t="s">
        <v>43</v>
      </c>
      <c r="C195" s="221">
        <v>3.5</v>
      </c>
      <c r="D195" s="221">
        <v>3.6</v>
      </c>
      <c r="E195" s="221">
        <f>(C195+D195)/2</f>
        <v>3.55</v>
      </c>
      <c r="F195" s="286">
        <f>(D195-C195)/6</f>
        <v>1.666666666666668E-2</v>
      </c>
      <c r="I195" s="242"/>
      <c r="J195" s="263"/>
      <c r="K195" s="263"/>
      <c r="L195" s="235"/>
      <c r="M195" s="93"/>
      <c r="N195" s="258"/>
      <c r="O195" s="220"/>
      <c r="P195" s="220"/>
      <c r="Q195" s="220"/>
    </row>
    <row r="196" spans="1:17" ht="13.5" thickBot="1" x14ac:dyDescent="0.35">
      <c r="B196" s="62" t="s">
        <v>44</v>
      </c>
      <c r="C196" s="222">
        <v>4.8</v>
      </c>
      <c r="D196" s="222">
        <v>4.9000000000000004</v>
      </c>
      <c r="E196" s="222">
        <f>(C196+D196)/2</f>
        <v>4.8499999999999996</v>
      </c>
      <c r="F196" s="287">
        <f>(D196-C196)/6</f>
        <v>1.6666666666666757E-2</v>
      </c>
      <c r="I196" s="242"/>
      <c r="J196" s="263"/>
      <c r="K196" s="263"/>
      <c r="L196" s="235"/>
      <c r="M196" s="93"/>
      <c r="N196" s="258"/>
      <c r="O196" s="220"/>
      <c r="P196" s="220"/>
      <c r="Q196" s="220"/>
    </row>
    <row r="197" spans="1:17" x14ac:dyDescent="0.25">
      <c r="A197" s="48"/>
      <c r="I197" s="235"/>
      <c r="J197" s="235"/>
      <c r="K197" s="235"/>
      <c r="L197" s="235"/>
      <c r="M197" s="235"/>
      <c r="N197" s="235"/>
      <c r="O197" s="220"/>
      <c r="P197" s="220"/>
      <c r="Q197" s="220"/>
    </row>
    <row r="198" spans="1:17" ht="15.5" x14ac:dyDescent="0.4">
      <c r="A198" s="48"/>
      <c r="B198" s="58" t="s">
        <v>68</v>
      </c>
      <c r="C198" t="s">
        <v>74</v>
      </c>
      <c r="I198" s="245"/>
      <c r="J198" s="235"/>
      <c r="K198" s="235"/>
      <c r="L198" s="235"/>
      <c r="M198" s="235"/>
      <c r="N198" s="235"/>
      <c r="O198" s="220"/>
      <c r="P198" s="220"/>
      <c r="Q198" s="220"/>
    </row>
    <row r="199" spans="1:17" ht="15" x14ac:dyDescent="0.4">
      <c r="A199" s="48"/>
      <c r="B199" s="59" t="s">
        <v>49</v>
      </c>
      <c r="C199" s="141">
        <f>( F193^2 + F194^2 + F195^2 +F196^2 ) ^0.5</f>
        <v>3.9051248379533304E-2</v>
      </c>
      <c r="I199" s="93"/>
      <c r="J199" s="93"/>
      <c r="K199" s="235"/>
      <c r="L199" s="235"/>
      <c r="M199" s="235"/>
      <c r="N199" s="235"/>
      <c r="O199" s="220"/>
      <c r="P199" s="220"/>
      <c r="Q199" s="220"/>
    </row>
    <row r="200" spans="1:17" ht="13" x14ac:dyDescent="0.3">
      <c r="A200" s="48"/>
      <c r="B200" s="58" t="s">
        <v>50</v>
      </c>
      <c r="C200" s="68" t="s">
        <v>75</v>
      </c>
      <c r="I200" s="93"/>
      <c r="J200" s="93"/>
      <c r="K200" s="235"/>
      <c r="L200" s="235"/>
      <c r="M200" s="235"/>
      <c r="N200" s="235"/>
      <c r="O200" s="220"/>
      <c r="P200" s="220"/>
      <c r="Q200" s="220"/>
    </row>
    <row r="201" spans="1:17" ht="13" x14ac:dyDescent="0.3">
      <c r="A201" s="48"/>
      <c r="B201" s="58" t="s">
        <v>52</v>
      </c>
      <c r="C201" s="141">
        <f>E193-(SUM(E194:E196))</f>
        <v>0.16499999999999915</v>
      </c>
      <c r="F201" t="s">
        <v>1</v>
      </c>
      <c r="I201" s="93"/>
      <c r="J201" s="93"/>
      <c r="K201" s="235"/>
      <c r="L201" s="235"/>
      <c r="M201" s="235"/>
      <c r="N201" s="235"/>
      <c r="O201" s="220"/>
      <c r="P201" s="220"/>
      <c r="Q201" s="220"/>
    </row>
    <row r="202" spans="1:17" ht="15" x14ac:dyDescent="0.4">
      <c r="A202" s="48"/>
      <c r="B202" s="58" t="s">
        <v>51</v>
      </c>
      <c r="C202" s="3" t="s">
        <v>54</v>
      </c>
      <c r="I202" s="93"/>
      <c r="J202" s="93"/>
      <c r="K202" s="235"/>
      <c r="L202" s="235"/>
      <c r="M202" s="235"/>
      <c r="N202" s="235"/>
      <c r="O202" s="220"/>
      <c r="P202" s="220"/>
      <c r="Q202" s="220"/>
    </row>
    <row r="203" spans="1:17" ht="13" x14ac:dyDescent="0.3">
      <c r="A203" s="48"/>
      <c r="B203" s="69" t="s">
        <v>53</v>
      </c>
      <c r="C203" s="141">
        <f>C199</f>
        <v>3.9051248379533304E-2</v>
      </c>
      <c r="I203" s="250"/>
      <c r="J203" s="247"/>
      <c r="K203" s="235"/>
      <c r="L203" s="235"/>
      <c r="M203" s="235"/>
      <c r="N203" s="235"/>
      <c r="O203" s="220"/>
      <c r="P203" s="220"/>
      <c r="Q203" s="220"/>
    </row>
    <row r="204" spans="1:17" ht="13" x14ac:dyDescent="0.3">
      <c r="A204" s="48"/>
      <c r="B204" s="58"/>
      <c r="I204" s="245"/>
      <c r="J204" s="235"/>
      <c r="K204" s="235"/>
      <c r="L204" s="235"/>
      <c r="M204" s="235"/>
      <c r="N204" s="235"/>
      <c r="O204" s="220"/>
      <c r="P204" s="220"/>
      <c r="Q204" s="220"/>
    </row>
    <row r="205" spans="1:17" x14ac:dyDescent="0.25">
      <c r="A205" s="48"/>
      <c r="I205" s="235"/>
      <c r="J205" s="235"/>
      <c r="K205" s="235"/>
      <c r="L205" s="235"/>
      <c r="M205" s="235"/>
      <c r="N205" s="235"/>
      <c r="O205" s="220"/>
      <c r="P205" s="220"/>
      <c r="Q205" s="220"/>
    </row>
    <row r="206" spans="1:17" ht="15.5" x14ac:dyDescent="0.4">
      <c r="A206" s="48"/>
      <c r="B206" s="58" t="s">
        <v>55</v>
      </c>
      <c r="C206" s="3">
        <v>0</v>
      </c>
      <c r="D206" s="48" t="s">
        <v>61</v>
      </c>
      <c r="E206" t="s">
        <v>58</v>
      </c>
      <c r="I206" s="245"/>
      <c r="J206" s="242"/>
      <c r="K206" s="254"/>
      <c r="L206" s="235"/>
      <c r="M206" s="235"/>
      <c r="N206" s="235"/>
      <c r="O206" s="220"/>
      <c r="P206" s="220"/>
      <c r="Q206" s="220"/>
    </row>
    <row r="207" spans="1:17" ht="13" x14ac:dyDescent="0.3">
      <c r="A207" s="48"/>
      <c r="B207" s="58" t="s">
        <v>56</v>
      </c>
      <c r="C207" t="s">
        <v>57</v>
      </c>
      <c r="D207" s="70" t="s">
        <v>53</v>
      </c>
      <c r="E207" s="57">
        <f>(C206 - C201) / C203</f>
        <v>-4.2252170377855416</v>
      </c>
      <c r="I207" s="245"/>
      <c r="J207" s="235"/>
      <c r="K207" s="259"/>
      <c r="L207" s="93"/>
      <c r="M207" s="235"/>
      <c r="N207" s="235"/>
      <c r="O207" s="220"/>
      <c r="P207" s="220"/>
      <c r="Q207" s="220"/>
    </row>
    <row r="208" spans="1:17" ht="15.5" x14ac:dyDescent="0.4">
      <c r="A208" s="48"/>
      <c r="B208" s="69" t="s">
        <v>53</v>
      </c>
      <c r="C208" s="141">
        <f>2*C201</f>
        <v>0.32999999999999829</v>
      </c>
      <c r="D208" s="48" t="s">
        <v>60</v>
      </c>
      <c r="E208" t="s">
        <v>59</v>
      </c>
      <c r="I208" s="250"/>
      <c r="J208" s="260"/>
      <c r="K208" s="254"/>
      <c r="L208" s="235"/>
      <c r="M208" s="235"/>
      <c r="N208" s="235"/>
      <c r="O208" s="220"/>
      <c r="P208" s="220"/>
      <c r="Q208" s="220"/>
    </row>
    <row r="209" spans="1:17" x14ac:dyDescent="0.25">
      <c r="A209" s="48"/>
      <c r="B209" s="5"/>
      <c r="D209" s="70" t="s">
        <v>53</v>
      </c>
      <c r="E209" s="57">
        <f>(C208 - C201) / C203</f>
        <v>4.2252170377855416</v>
      </c>
      <c r="I209" s="240"/>
      <c r="J209" s="235"/>
      <c r="K209" s="259"/>
      <c r="L209" s="93"/>
      <c r="M209" s="235"/>
      <c r="N209" s="235"/>
      <c r="O209" s="220"/>
      <c r="P209" s="220"/>
      <c r="Q209" s="220"/>
    </row>
    <row r="210" spans="1:17" ht="15.5" x14ac:dyDescent="0.4">
      <c r="A210" s="48"/>
      <c r="B210" s="5"/>
      <c r="D210" s="58" t="s">
        <v>62</v>
      </c>
      <c r="E210" t="s">
        <v>63</v>
      </c>
      <c r="I210" s="240"/>
      <c r="J210" s="235"/>
      <c r="K210" s="245"/>
      <c r="L210" s="235"/>
      <c r="M210" s="235"/>
      <c r="N210" s="235"/>
      <c r="O210" s="220"/>
      <c r="P210" s="220"/>
      <c r="Q210" s="220"/>
    </row>
    <row r="211" spans="1:17" x14ac:dyDescent="0.25">
      <c r="A211" s="48"/>
      <c r="B211" s="5"/>
      <c r="D211" s="70" t="s">
        <v>53</v>
      </c>
      <c r="E211" s="79">
        <f>2*(1 - NORMSDIST( E209 ))</f>
        <v>2.3871060080393747E-5</v>
      </c>
      <c r="I211" s="240"/>
      <c r="J211" s="235"/>
      <c r="K211" s="259"/>
      <c r="L211" s="258"/>
      <c r="M211" s="235"/>
      <c r="N211" s="235"/>
      <c r="O211" s="220"/>
      <c r="P211" s="220"/>
      <c r="Q211" s="220"/>
    </row>
    <row r="212" spans="1:17" ht="13" x14ac:dyDescent="0.3">
      <c r="A212" s="48"/>
      <c r="B212" s="5"/>
      <c r="C212" s="1"/>
      <c r="D212" s="58" t="s">
        <v>64</v>
      </c>
      <c r="E212" t="s">
        <v>73</v>
      </c>
      <c r="I212" s="240"/>
      <c r="J212" s="261"/>
      <c r="K212" s="245"/>
      <c r="L212" s="235"/>
      <c r="M212" s="235"/>
      <c r="N212" s="235"/>
      <c r="O212" s="220"/>
      <c r="P212" s="220"/>
      <c r="Q212" s="220"/>
    </row>
    <row r="213" spans="1:17" ht="13" x14ac:dyDescent="0.3">
      <c r="A213" s="48"/>
      <c r="B213" s="5"/>
      <c r="D213" s="69" t="s">
        <v>52</v>
      </c>
      <c r="E213" s="71">
        <f>E211*1000000</f>
        <v>23.871060080393747</v>
      </c>
      <c r="I213" s="240"/>
      <c r="J213" s="235"/>
      <c r="K213" s="250"/>
      <c r="L213" s="262"/>
      <c r="M213" s="235"/>
      <c r="N213" s="235"/>
      <c r="O213" s="220"/>
      <c r="P213" s="220"/>
      <c r="Q213" s="220"/>
    </row>
    <row r="214" spans="1:17" ht="13" x14ac:dyDescent="0.3">
      <c r="A214" s="48"/>
      <c r="B214" s="48"/>
      <c r="C214" s="56"/>
      <c r="I214" s="220"/>
      <c r="J214" s="220"/>
      <c r="K214" s="220"/>
      <c r="L214" s="220"/>
      <c r="M214" s="220"/>
      <c r="N214" s="220"/>
      <c r="O214" s="220"/>
      <c r="P214" s="220"/>
      <c r="Q214" s="220"/>
    </row>
    <row r="215" spans="1:17" x14ac:dyDescent="0.25">
      <c r="I215" s="220"/>
      <c r="J215" s="220"/>
      <c r="K215" s="220"/>
      <c r="L215" s="220"/>
      <c r="M215" s="220"/>
      <c r="N215" s="220"/>
      <c r="O215" s="220"/>
      <c r="P215" s="220"/>
      <c r="Q215" s="220"/>
    </row>
    <row r="216" spans="1:17" x14ac:dyDescent="0.25">
      <c r="I216" s="220"/>
      <c r="J216" s="220"/>
      <c r="K216" s="220"/>
      <c r="L216" s="220"/>
      <c r="M216" s="220"/>
      <c r="N216" s="220"/>
      <c r="O216" s="220"/>
      <c r="P216" s="220"/>
      <c r="Q216" s="220"/>
    </row>
    <row r="217" spans="1:17" x14ac:dyDescent="0.25">
      <c r="I217" s="220"/>
      <c r="J217" s="220"/>
      <c r="K217" s="220"/>
      <c r="L217" s="220"/>
      <c r="M217" s="220"/>
      <c r="N217" s="220"/>
      <c r="O217" s="220"/>
      <c r="P217" s="220"/>
      <c r="Q217" s="220"/>
    </row>
    <row r="218" spans="1:17" x14ac:dyDescent="0.25">
      <c r="I218" s="220"/>
      <c r="J218" s="220"/>
      <c r="K218" s="220"/>
      <c r="L218" s="220"/>
      <c r="M218" s="220"/>
      <c r="N218" s="220"/>
      <c r="O218" s="220"/>
      <c r="P218" s="220"/>
      <c r="Q218" s="220"/>
    </row>
    <row r="219" spans="1:17" x14ac:dyDescent="0.25">
      <c r="I219" s="220"/>
      <c r="J219" s="220"/>
      <c r="K219" s="220"/>
      <c r="L219" s="220"/>
      <c r="M219" s="220"/>
      <c r="N219" s="220"/>
      <c r="O219" s="220"/>
      <c r="P219" s="220"/>
      <c r="Q219" s="220"/>
    </row>
    <row r="220" spans="1:17" ht="13" thickBot="1" x14ac:dyDescent="0.3">
      <c r="I220" s="220"/>
      <c r="J220" s="220"/>
      <c r="K220" s="220"/>
      <c r="L220" s="220"/>
      <c r="M220" s="220"/>
      <c r="N220" s="220"/>
      <c r="O220" s="220"/>
      <c r="P220" s="220"/>
      <c r="Q220" s="220"/>
    </row>
    <row r="221" spans="1:17" ht="13" x14ac:dyDescent="0.3">
      <c r="B221" s="61"/>
      <c r="C221" s="65" t="s">
        <v>45</v>
      </c>
      <c r="D221" s="65" t="s">
        <v>47</v>
      </c>
      <c r="E221" s="6"/>
      <c r="F221" s="6"/>
      <c r="I221" s="220"/>
      <c r="J221" s="220"/>
      <c r="K221" s="220"/>
      <c r="L221" s="220"/>
      <c r="M221" s="220"/>
      <c r="N221" s="220"/>
      <c r="O221" s="220"/>
      <c r="P221" s="220"/>
      <c r="Q221" s="220"/>
    </row>
    <row r="222" spans="1:17" ht="13.5" thickBot="1" x14ac:dyDescent="0.35">
      <c r="B222" s="62" t="s">
        <v>40</v>
      </c>
      <c r="C222" s="66" t="s">
        <v>46</v>
      </c>
      <c r="D222" s="66" t="s">
        <v>46</v>
      </c>
      <c r="E222" s="62" t="s">
        <v>38</v>
      </c>
      <c r="F222" s="62" t="s">
        <v>48</v>
      </c>
      <c r="I222" s="220"/>
      <c r="J222" s="220"/>
      <c r="K222" s="220"/>
      <c r="L222" s="220"/>
      <c r="M222" s="220"/>
      <c r="N222" s="220"/>
      <c r="O222" s="220"/>
      <c r="P222" s="220"/>
      <c r="Q222" s="220"/>
    </row>
    <row r="223" spans="1:17" ht="13" x14ac:dyDescent="0.3">
      <c r="B223" s="175" t="s">
        <v>41</v>
      </c>
      <c r="C223" s="95">
        <v>13.1</v>
      </c>
      <c r="D223" s="95">
        <v>13.28</v>
      </c>
      <c r="E223" s="221">
        <f>(C223+D223)/2</f>
        <v>13.19</v>
      </c>
      <c r="F223" s="286">
        <f>(D223-C223)/6</f>
        <v>2.9999999999999954E-2</v>
      </c>
      <c r="I223" s="220"/>
      <c r="J223" s="220"/>
      <c r="K223" s="220"/>
      <c r="L223" s="220"/>
      <c r="M223" s="220"/>
      <c r="N223" s="220"/>
      <c r="O223" s="220"/>
      <c r="P223" s="220"/>
      <c r="Q223" s="220"/>
    </row>
    <row r="224" spans="1:17" ht="13" x14ac:dyDescent="0.3">
      <c r="B224" s="175" t="s">
        <v>42</v>
      </c>
      <c r="C224" s="95">
        <v>4.5999999999999996</v>
      </c>
      <c r="D224" s="95">
        <v>4.6500000000000004</v>
      </c>
      <c r="E224" s="221">
        <f>(C224+D224)/2</f>
        <v>4.625</v>
      </c>
      <c r="F224" s="286">
        <f>(D224-C224)/6</f>
        <v>8.3333333333334512E-3</v>
      </c>
      <c r="I224" s="220"/>
      <c r="J224" s="220"/>
      <c r="K224" s="220"/>
      <c r="L224" s="220"/>
      <c r="M224" s="220"/>
      <c r="N224" s="220"/>
      <c r="O224" s="220"/>
      <c r="P224" s="220"/>
      <c r="Q224" s="220"/>
    </row>
    <row r="225" spans="2:17" ht="13" x14ac:dyDescent="0.3">
      <c r="B225" s="175" t="s">
        <v>43</v>
      </c>
      <c r="C225" s="95">
        <v>3.5</v>
      </c>
      <c r="D225" s="95">
        <v>3.6</v>
      </c>
      <c r="E225" s="221">
        <f>(C225+D225)/2</f>
        <v>3.55</v>
      </c>
      <c r="F225" s="286">
        <f>(D225-C225)/6</f>
        <v>1.666666666666668E-2</v>
      </c>
      <c r="I225" s="220"/>
      <c r="J225" s="220"/>
      <c r="K225" s="220"/>
      <c r="L225" s="220"/>
      <c r="M225" s="220"/>
      <c r="N225" s="220"/>
      <c r="O225" s="220"/>
      <c r="P225" s="220"/>
      <c r="Q225" s="220"/>
    </row>
    <row r="226" spans="2:17" ht="13.5" thickBot="1" x14ac:dyDescent="0.35">
      <c r="B226" s="62" t="s">
        <v>44</v>
      </c>
      <c r="C226" s="98">
        <v>4.8</v>
      </c>
      <c r="D226" s="98">
        <v>4.9000000000000004</v>
      </c>
      <c r="E226" s="222">
        <f>(C226+D226)/2</f>
        <v>4.8499999999999996</v>
      </c>
      <c r="F226" s="287">
        <f>(D226-C226)/6</f>
        <v>1.6666666666666757E-2</v>
      </c>
      <c r="I226" s="220"/>
      <c r="J226" s="220"/>
      <c r="K226" s="220"/>
      <c r="L226" s="220"/>
      <c r="M226" s="220"/>
      <c r="N226" s="220"/>
      <c r="O226" s="220"/>
      <c r="P226" s="220"/>
      <c r="Q226" s="220"/>
    </row>
    <row r="227" spans="2:17" x14ac:dyDescent="0.25">
      <c r="I227" s="220"/>
      <c r="J227" s="220"/>
      <c r="K227" s="220"/>
      <c r="L227" s="220"/>
      <c r="M227" s="220"/>
      <c r="N227" s="220"/>
      <c r="O227" s="220"/>
      <c r="P227" s="220"/>
      <c r="Q227" s="220"/>
    </row>
    <row r="228" spans="2:17" ht="15.5" x14ac:dyDescent="0.4">
      <c r="B228" s="58" t="s">
        <v>68</v>
      </c>
      <c r="C228" t="s">
        <v>74</v>
      </c>
      <c r="I228" s="220"/>
      <c r="J228" s="220"/>
      <c r="K228" s="220"/>
      <c r="L228" s="220"/>
      <c r="M228" s="220"/>
      <c r="N228" s="220"/>
      <c r="O228" s="220"/>
      <c r="P228" s="220"/>
      <c r="Q228" s="220"/>
    </row>
    <row r="229" spans="2:17" ht="15" x14ac:dyDescent="0.4">
      <c r="B229" s="59" t="s">
        <v>49</v>
      </c>
      <c r="C229" s="141">
        <f>( F223^2 + F224^2 + F225^2 +F226^2 ) ^0.5</f>
        <v>3.9051248379533304E-2</v>
      </c>
      <c r="I229" s="220"/>
      <c r="J229" s="220"/>
      <c r="K229" s="220"/>
      <c r="L229" s="220"/>
      <c r="M229" s="220"/>
      <c r="N229" s="220"/>
      <c r="O229" s="220"/>
      <c r="P229" s="220"/>
      <c r="Q229" s="220"/>
    </row>
    <row r="230" spans="2:17" ht="13" x14ac:dyDescent="0.3">
      <c r="B230" s="58" t="s">
        <v>50</v>
      </c>
      <c r="C230" s="68" t="s">
        <v>75</v>
      </c>
      <c r="I230" s="220"/>
      <c r="J230" s="220"/>
      <c r="K230" s="220"/>
      <c r="L230" s="220"/>
      <c r="M230" s="220"/>
      <c r="N230" s="220"/>
      <c r="O230" s="220"/>
      <c r="P230" s="220"/>
      <c r="Q230" s="220"/>
    </row>
    <row r="231" spans="2:17" ht="13" x14ac:dyDescent="0.3">
      <c r="B231" s="58" t="s">
        <v>52</v>
      </c>
      <c r="C231" s="141">
        <f>E223-(SUM(E224:E226))</f>
        <v>0.16499999999999915</v>
      </c>
      <c r="I231" s="220"/>
      <c r="J231" s="220"/>
      <c r="K231" s="220"/>
      <c r="L231" s="220"/>
      <c r="M231" s="220"/>
      <c r="N231" s="220"/>
      <c r="O231" s="220"/>
      <c r="P231" s="220"/>
      <c r="Q231" s="220"/>
    </row>
    <row r="232" spans="2:17" ht="15" x14ac:dyDescent="0.4">
      <c r="B232" s="58" t="s">
        <v>51</v>
      </c>
      <c r="C232" s="3" t="s">
        <v>54</v>
      </c>
      <c r="I232" s="220"/>
      <c r="J232" s="220"/>
      <c r="K232" s="220"/>
      <c r="L232" s="220"/>
      <c r="M232" s="220"/>
      <c r="N232" s="220"/>
      <c r="O232" s="220"/>
      <c r="P232" s="220"/>
      <c r="Q232" s="220"/>
    </row>
    <row r="233" spans="2:17" ht="13" x14ac:dyDescent="0.3">
      <c r="B233" s="69" t="s">
        <v>53</v>
      </c>
      <c r="C233" s="141">
        <f>C229</f>
        <v>3.9051248379533304E-2</v>
      </c>
      <c r="I233" s="220"/>
      <c r="J233" s="220"/>
      <c r="K233" s="220"/>
      <c r="L233" s="220"/>
      <c r="M233" s="220"/>
      <c r="N233" s="220"/>
      <c r="O233" s="220"/>
      <c r="P233" s="220"/>
      <c r="Q233" s="220"/>
    </row>
    <row r="234" spans="2:17" ht="13" x14ac:dyDescent="0.3">
      <c r="B234" s="58"/>
      <c r="I234" s="220"/>
      <c r="J234" s="220"/>
      <c r="K234" s="220"/>
      <c r="L234" s="220"/>
      <c r="M234" s="220"/>
      <c r="N234" s="220"/>
      <c r="O234" s="220"/>
      <c r="P234" s="220"/>
      <c r="Q234" s="220"/>
    </row>
    <row r="235" spans="2:17" x14ac:dyDescent="0.25">
      <c r="I235" s="220"/>
      <c r="J235" s="220"/>
      <c r="K235" s="220"/>
      <c r="L235" s="220"/>
      <c r="M235" s="220"/>
      <c r="N235" s="220"/>
      <c r="O235" s="220"/>
      <c r="P235" s="220"/>
      <c r="Q235" s="220"/>
    </row>
    <row r="236" spans="2:17" ht="15.5" x14ac:dyDescent="0.4">
      <c r="B236" s="58" t="s">
        <v>55</v>
      </c>
      <c r="C236" s="3">
        <v>0</v>
      </c>
      <c r="D236" s="48" t="s">
        <v>61</v>
      </c>
      <c r="E236" t="s">
        <v>58</v>
      </c>
      <c r="I236" s="220"/>
      <c r="J236" s="220"/>
      <c r="K236" s="220"/>
      <c r="L236" s="220"/>
      <c r="M236" s="220"/>
      <c r="N236" s="220"/>
      <c r="O236" s="220"/>
      <c r="P236" s="220"/>
      <c r="Q236" s="220"/>
    </row>
    <row r="237" spans="2:17" ht="13" x14ac:dyDescent="0.3">
      <c r="B237" s="58" t="s">
        <v>56</v>
      </c>
      <c r="C237" t="s">
        <v>57</v>
      </c>
      <c r="D237" s="70" t="s">
        <v>53</v>
      </c>
      <c r="E237" s="57">
        <f>(C236 - C231) / C233</f>
        <v>-4.2252170377855416</v>
      </c>
      <c r="I237" s="220"/>
      <c r="J237" s="220"/>
      <c r="K237" s="220"/>
      <c r="L237" s="220"/>
      <c r="M237" s="220"/>
      <c r="N237" s="220"/>
      <c r="O237" s="220"/>
      <c r="P237" s="220"/>
      <c r="Q237" s="220"/>
    </row>
    <row r="238" spans="2:17" ht="15.5" x14ac:dyDescent="0.4">
      <c r="B238" s="69" t="s">
        <v>53</v>
      </c>
      <c r="C238" s="75">
        <f>2*C231</f>
        <v>0.32999999999999829</v>
      </c>
      <c r="D238" s="48" t="s">
        <v>60</v>
      </c>
      <c r="E238" t="s">
        <v>59</v>
      </c>
      <c r="I238" s="220"/>
      <c r="J238" s="220"/>
      <c r="K238" s="220"/>
      <c r="L238" s="220"/>
      <c r="M238" s="220"/>
      <c r="N238" s="220"/>
      <c r="O238" s="220"/>
      <c r="P238" s="220"/>
      <c r="Q238" s="220"/>
    </row>
    <row r="239" spans="2:17" x14ac:dyDescent="0.25">
      <c r="B239" s="5"/>
      <c r="D239" s="70" t="s">
        <v>53</v>
      </c>
      <c r="E239" s="57">
        <f>(C238 - C231) / C233</f>
        <v>4.2252170377855416</v>
      </c>
      <c r="I239" s="220"/>
      <c r="J239" s="220"/>
      <c r="K239" s="220"/>
      <c r="L239" s="220"/>
      <c r="M239" s="220"/>
      <c r="N239" s="220"/>
      <c r="O239" s="220"/>
      <c r="P239" s="220"/>
      <c r="Q239" s="220"/>
    </row>
    <row r="240" spans="2:17" ht="15.5" x14ac:dyDescent="0.4">
      <c r="B240" s="5"/>
      <c r="D240" s="58" t="s">
        <v>62</v>
      </c>
      <c r="E240" t="s">
        <v>63</v>
      </c>
      <c r="I240" s="220"/>
      <c r="J240" s="220"/>
      <c r="K240" s="220"/>
      <c r="L240" s="220"/>
      <c r="M240" s="220"/>
      <c r="N240" s="220"/>
      <c r="O240" s="220"/>
      <c r="P240" s="220"/>
      <c r="Q240" s="220"/>
    </row>
    <row r="241" spans="2:17" x14ac:dyDescent="0.25">
      <c r="B241" s="5"/>
      <c r="D241" s="70" t="s">
        <v>53</v>
      </c>
      <c r="E241" s="79">
        <f>2*(1 - NORMSDIST( E239 ))</f>
        <v>2.3871060080393747E-5</v>
      </c>
      <c r="I241" s="220"/>
      <c r="J241" s="220"/>
      <c r="K241" s="220"/>
      <c r="L241" s="220"/>
      <c r="M241" s="220"/>
      <c r="N241" s="220"/>
      <c r="O241" s="220"/>
      <c r="P241" s="220"/>
      <c r="Q241" s="220"/>
    </row>
    <row r="242" spans="2:17" ht="13" x14ac:dyDescent="0.3">
      <c r="B242" s="5"/>
      <c r="C242" s="1"/>
      <c r="D242" s="58" t="s">
        <v>64</v>
      </c>
      <c r="E242" t="s">
        <v>73</v>
      </c>
      <c r="I242" s="220"/>
      <c r="J242" s="220"/>
      <c r="K242" s="220"/>
      <c r="L242" s="220"/>
      <c r="M242" s="220"/>
      <c r="N242" s="220"/>
      <c r="O242" s="220"/>
      <c r="P242" s="220"/>
      <c r="Q242" s="220"/>
    </row>
    <row r="243" spans="2:17" ht="13" x14ac:dyDescent="0.3">
      <c r="B243" s="5"/>
      <c r="D243" s="69" t="s">
        <v>52</v>
      </c>
      <c r="E243" s="71">
        <f>E241*1000000</f>
        <v>23.871060080393747</v>
      </c>
      <c r="I243" s="220"/>
      <c r="J243" s="220"/>
      <c r="K243" s="220"/>
      <c r="L243" s="220"/>
      <c r="M243" s="220"/>
      <c r="N243" s="220"/>
      <c r="O243" s="220"/>
      <c r="P243" s="220"/>
      <c r="Q243" s="220"/>
    </row>
    <row r="244" spans="2:17" x14ac:dyDescent="0.25">
      <c r="I244" s="220"/>
      <c r="J244" s="220"/>
      <c r="K244" s="220"/>
      <c r="L244" s="220"/>
      <c r="M244" s="220"/>
      <c r="N244" s="220"/>
      <c r="O244" s="220"/>
      <c r="P244" s="220"/>
      <c r="Q244" s="220"/>
    </row>
    <row r="245" spans="2:17" x14ac:dyDescent="0.25">
      <c r="I245" s="220"/>
      <c r="J245" s="220"/>
      <c r="K245" s="220"/>
      <c r="L245" s="220"/>
      <c r="M245" s="220"/>
      <c r="N245" s="220"/>
      <c r="O245" s="220"/>
      <c r="P245" s="220"/>
      <c r="Q245" s="220"/>
    </row>
    <row r="246" spans="2:17" x14ac:dyDescent="0.25">
      <c r="I246" s="220"/>
      <c r="J246" s="220"/>
      <c r="K246" s="220"/>
      <c r="L246" s="220"/>
      <c r="M246" s="220"/>
      <c r="N246" s="220"/>
      <c r="O246" s="220"/>
      <c r="P246" s="220"/>
      <c r="Q246" s="220"/>
    </row>
    <row r="247" spans="2:17" x14ac:dyDescent="0.25">
      <c r="I247" s="220"/>
      <c r="J247" s="220"/>
      <c r="K247" s="220"/>
      <c r="L247" s="220"/>
      <c r="M247" s="220"/>
      <c r="N247" s="220"/>
      <c r="O247" s="220"/>
      <c r="P247" s="220"/>
      <c r="Q247" s="220"/>
    </row>
    <row r="248" spans="2:17" x14ac:dyDescent="0.25">
      <c r="I248" s="220"/>
      <c r="J248" s="220"/>
      <c r="K248" s="220"/>
      <c r="L248" s="220"/>
      <c r="M248" s="220"/>
      <c r="N248" s="220"/>
      <c r="O248" s="220"/>
      <c r="P248" s="220"/>
      <c r="Q248" s="220"/>
    </row>
    <row r="249" spans="2:17" x14ac:dyDescent="0.25">
      <c r="I249" s="220"/>
      <c r="J249" s="220"/>
      <c r="K249" s="220"/>
      <c r="L249" s="220"/>
      <c r="M249" s="220"/>
      <c r="N249" s="220"/>
      <c r="O249" s="220"/>
      <c r="P249" s="220"/>
      <c r="Q249" s="220"/>
    </row>
    <row r="250" spans="2:17" x14ac:dyDescent="0.25">
      <c r="I250" s="220"/>
      <c r="J250" s="220"/>
      <c r="K250" s="220"/>
      <c r="L250" s="220"/>
      <c r="M250" s="220"/>
      <c r="N250" s="220"/>
      <c r="O250" s="220"/>
      <c r="P250" s="220"/>
      <c r="Q250" s="220"/>
    </row>
    <row r="251" spans="2:17" x14ac:dyDescent="0.25">
      <c r="I251" s="220"/>
      <c r="J251" s="220"/>
      <c r="K251" s="220"/>
      <c r="L251" s="220"/>
      <c r="M251" s="220"/>
      <c r="N251" s="220"/>
      <c r="O251" s="220"/>
      <c r="P251" s="220"/>
      <c r="Q251" s="220"/>
    </row>
    <row r="252" spans="2:17" x14ac:dyDescent="0.25">
      <c r="I252" s="220"/>
      <c r="J252" s="220"/>
      <c r="K252" s="220"/>
      <c r="L252" s="220"/>
      <c r="M252" s="220"/>
      <c r="N252" s="220"/>
      <c r="O252" s="220"/>
      <c r="P252" s="220"/>
      <c r="Q252" s="220"/>
    </row>
    <row r="253" spans="2:17" x14ac:dyDescent="0.25">
      <c r="I253" s="220"/>
      <c r="J253" s="220"/>
      <c r="K253" s="220"/>
      <c r="L253" s="220"/>
      <c r="M253" s="220"/>
      <c r="N253" s="220"/>
      <c r="O253" s="220"/>
      <c r="P253" s="220"/>
      <c r="Q253" s="220"/>
    </row>
  </sheetData>
  <sheetProtection sheet="1" objects="1" scenarios="1" formatCells="0" selectLockedCells="1"/>
  <phoneticPr fontId="3" type="noConversion"/>
  <pageMargins left="0.75" right="0.75" top="1" bottom="1" header="0.5" footer="0.5"/>
  <pageSetup orientation="portrait" horizont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2"/>
  <sheetViews>
    <sheetView workbookViewId="0">
      <selection activeCell="G20" sqref="G20"/>
    </sheetView>
  </sheetViews>
  <sheetFormatPr defaultRowHeight="12.5" x14ac:dyDescent="0.25"/>
  <cols>
    <col min="1" max="1" width="6.1796875" customWidth="1"/>
    <col min="2" max="2" width="36.26953125" style="48" customWidth="1"/>
    <col min="3" max="3" width="18.7265625" style="4" customWidth="1"/>
    <col min="4" max="5" width="10.81640625" customWidth="1"/>
    <col min="6" max="6" width="2" customWidth="1"/>
    <col min="7" max="7" width="22.81640625" customWidth="1"/>
  </cols>
  <sheetData>
    <row r="1" spans="1:14" ht="15.5" x14ac:dyDescent="0.35">
      <c r="A1" s="2" t="s">
        <v>278</v>
      </c>
      <c r="G1" s="220"/>
      <c r="H1" s="220"/>
      <c r="I1" s="220"/>
      <c r="J1" s="220"/>
      <c r="K1" s="220"/>
      <c r="L1" s="220"/>
      <c r="M1" s="220"/>
      <c r="N1" s="220"/>
    </row>
    <row r="2" spans="1:14" ht="13" x14ac:dyDescent="0.3">
      <c r="B2" s="58" t="s">
        <v>0</v>
      </c>
      <c r="G2" s="220"/>
      <c r="H2" s="220"/>
      <c r="I2" s="220"/>
      <c r="J2" s="220"/>
      <c r="K2" s="220"/>
      <c r="L2" s="220"/>
      <c r="M2" s="220"/>
      <c r="N2" s="220"/>
    </row>
    <row r="3" spans="1:14" ht="15.5" x14ac:dyDescent="0.35">
      <c r="B3" s="155" t="s">
        <v>224</v>
      </c>
      <c r="G3" s="220"/>
      <c r="H3" s="220"/>
      <c r="I3" s="220"/>
      <c r="J3" s="220"/>
      <c r="K3" s="220"/>
      <c r="L3" s="220"/>
      <c r="M3" s="220"/>
      <c r="N3" s="220"/>
    </row>
    <row r="4" spans="1:14" x14ac:dyDescent="0.25">
      <c r="G4" s="220"/>
      <c r="H4" s="220"/>
      <c r="I4" s="220"/>
      <c r="J4" s="220"/>
      <c r="K4" s="220"/>
      <c r="L4" s="220"/>
      <c r="M4" s="220"/>
      <c r="N4" s="220"/>
    </row>
    <row r="5" spans="1:14" x14ac:dyDescent="0.25">
      <c r="G5" s="220"/>
      <c r="H5" s="220"/>
      <c r="I5" s="220"/>
      <c r="J5" s="220"/>
      <c r="K5" s="220"/>
      <c r="L5" s="220"/>
      <c r="M5" s="220"/>
      <c r="N5" s="220"/>
    </row>
    <row r="6" spans="1:14" x14ac:dyDescent="0.25">
      <c r="G6" s="220"/>
      <c r="H6" s="220"/>
      <c r="I6" s="220"/>
      <c r="J6" s="220"/>
      <c r="K6" s="220"/>
      <c r="L6" s="220"/>
      <c r="M6" s="220"/>
      <c r="N6" s="220"/>
    </row>
    <row r="7" spans="1:14" x14ac:dyDescent="0.25">
      <c r="G7" s="220"/>
      <c r="H7" s="220"/>
      <c r="I7" s="220"/>
      <c r="J7" s="220"/>
      <c r="K7" s="220"/>
      <c r="L7" s="220"/>
      <c r="M7" s="220"/>
      <c r="N7" s="220"/>
    </row>
    <row r="8" spans="1:14" x14ac:dyDescent="0.25">
      <c r="G8" s="220"/>
      <c r="H8" s="220"/>
      <c r="I8" s="220"/>
      <c r="J8" s="220"/>
      <c r="K8" s="220"/>
      <c r="L8" s="220"/>
      <c r="M8" s="220"/>
      <c r="N8" s="220"/>
    </row>
    <row r="9" spans="1:14" x14ac:dyDescent="0.25">
      <c r="G9" s="220"/>
      <c r="H9" s="220"/>
      <c r="I9" s="220"/>
      <c r="J9" s="220"/>
      <c r="K9" s="220"/>
      <c r="L9" s="220"/>
      <c r="M9" s="220"/>
      <c r="N9" s="220"/>
    </row>
    <row r="10" spans="1:14" x14ac:dyDescent="0.25">
      <c r="G10" s="220"/>
      <c r="H10" s="220"/>
      <c r="I10" s="220"/>
      <c r="J10" s="220"/>
      <c r="K10" s="220"/>
      <c r="L10" s="220"/>
      <c r="M10" s="220"/>
      <c r="N10" s="220"/>
    </row>
    <row r="11" spans="1:14" x14ac:dyDescent="0.25">
      <c r="G11" s="220"/>
      <c r="H11" s="220"/>
      <c r="I11" s="220"/>
      <c r="J11" s="220"/>
      <c r="K11" s="220"/>
      <c r="L11" s="220"/>
      <c r="M11" s="220"/>
      <c r="N11" s="220"/>
    </row>
    <row r="12" spans="1:14" x14ac:dyDescent="0.25">
      <c r="G12" s="220"/>
      <c r="H12" s="220"/>
      <c r="I12" s="220"/>
      <c r="J12" s="220"/>
      <c r="K12" s="220"/>
      <c r="L12" s="220"/>
      <c r="M12" s="220"/>
      <c r="N12" s="220"/>
    </row>
    <row r="13" spans="1:14" x14ac:dyDescent="0.25">
      <c r="G13" s="220"/>
      <c r="H13" s="220"/>
      <c r="I13" s="220"/>
      <c r="J13" s="220"/>
      <c r="K13" s="220"/>
      <c r="L13" s="220"/>
      <c r="M13" s="220"/>
      <c r="N13" s="220"/>
    </row>
    <row r="14" spans="1:14" x14ac:dyDescent="0.25">
      <c r="G14" s="220"/>
      <c r="H14" s="220"/>
      <c r="I14" s="220"/>
      <c r="J14" s="220"/>
      <c r="K14" s="220"/>
      <c r="L14" s="220"/>
      <c r="M14" s="220"/>
      <c r="N14" s="220"/>
    </row>
    <row r="15" spans="1:14" x14ac:dyDescent="0.25">
      <c r="G15" s="220"/>
      <c r="H15" s="220"/>
      <c r="I15" s="220"/>
      <c r="J15" s="220"/>
      <c r="K15" s="220"/>
      <c r="L15" s="220"/>
      <c r="M15" s="220"/>
      <c r="N15" s="220"/>
    </row>
    <row r="16" spans="1:14" ht="13" thickBot="1" x14ac:dyDescent="0.3">
      <c r="G16" s="220"/>
      <c r="H16" s="220"/>
      <c r="I16" s="220"/>
      <c r="J16" s="220"/>
      <c r="K16" s="220"/>
      <c r="L16" s="220"/>
      <c r="M16" s="220"/>
      <c r="N16" s="220"/>
    </row>
    <row r="17" spans="4:14" ht="13.5" thickBot="1" x14ac:dyDescent="0.35">
      <c r="D17" s="11" t="s">
        <v>328</v>
      </c>
      <c r="E17" s="11" t="s">
        <v>194</v>
      </c>
      <c r="F17" s="4"/>
      <c r="G17" s="220"/>
      <c r="H17" s="220"/>
      <c r="I17" s="224"/>
      <c r="J17" s="220"/>
      <c r="K17" s="220"/>
      <c r="L17" s="220"/>
      <c r="M17" s="220"/>
      <c r="N17" s="220"/>
    </row>
    <row r="18" spans="4:14" x14ac:dyDescent="0.25">
      <c r="D18" s="26">
        <v>0</v>
      </c>
      <c r="E18" s="26">
        <v>0</v>
      </c>
      <c r="F18" s="4"/>
      <c r="G18" s="220"/>
      <c r="H18" s="220"/>
      <c r="I18" s="224"/>
      <c r="J18" s="220"/>
      <c r="K18" s="220"/>
      <c r="L18" s="220"/>
      <c r="M18" s="220"/>
      <c r="N18" s="220"/>
    </row>
    <row r="19" spans="4:14" x14ac:dyDescent="0.25">
      <c r="D19" s="7">
        <v>1</v>
      </c>
      <c r="E19" s="7">
        <v>10</v>
      </c>
      <c r="G19" s="220"/>
      <c r="H19" s="220"/>
      <c r="I19" s="220"/>
      <c r="J19" s="220"/>
      <c r="K19" s="220"/>
      <c r="L19" s="220"/>
      <c r="M19" s="220"/>
      <c r="N19" s="220"/>
    </row>
    <row r="20" spans="4:14" x14ac:dyDescent="0.25">
      <c r="D20" s="7">
        <v>2</v>
      </c>
      <c r="E20" s="7">
        <v>1</v>
      </c>
      <c r="G20" s="220"/>
      <c r="H20" s="220"/>
      <c r="I20" s="220"/>
      <c r="J20" s="220"/>
      <c r="K20" s="220"/>
      <c r="L20" s="220"/>
      <c r="M20" s="220"/>
      <c r="N20" s="220"/>
    </row>
    <row r="21" spans="4:14" x14ac:dyDescent="0.25">
      <c r="D21" s="7">
        <v>3</v>
      </c>
      <c r="E21" s="7">
        <v>1</v>
      </c>
      <c r="G21" s="220"/>
      <c r="H21" s="220"/>
      <c r="I21" s="220"/>
      <c r="J21" s="220"/>
      <c r="K21" s="220"/>
      <c r="L21" s="220"/>
      <c r="M21" s="220"/>
      <c r="N21" s="220"/>
    </row>
    <row r="22" spans="4:14" x14ac:dyDescent="0.25">
      <c r="D22" s="7">
        <v>4</v>
      </c>
      <c r="E22" s="7">
        <v>1</v>
      </c>
      <c r="G22" s="220"/>
      <c r="H22" s="220"/>
      <c r="I22" s="220"/>
      <c r="J22" s="220"/>
      <c r="K22" s="220"/>
      <c r="L22" s="220"/>
      <c r="M22" s="220"/>
      <c r="N22" s="220"/>
    </row>
    <row r="23" spans="4:14" x14ac:dyDescent="0.25">
      <c r="D23" s="7">
        <v>5</v>
      </c>
      <c r="E23" s="7">
        <v>1</v>
      </c>
      <c r="G23" s="220"/>
      <c r="H23" s="220"/>
      <c r="I23" s="220"/>
      <c r="J23" s="220"/>
      <c r="K23" s="220"/>
      <c r="L23" s="220"/>
      <c r="M23" s="220"/>
      <c r="N23" s="220"/>
    </row>
    <row r="24" spans="4:14" x14ac:dyDescent="0.25">
      <c r="D24" s="7">
        <v>6</v>
      </c>
      <c r="E24" s="7">
        <v>1</v>
      </c>
      <c r="G24" s="220"/>
      <c r="H24" s="220"/>
      <c r="I24" s="220"/>
      <c r="J24" s="220"/>
      <c r="K24" s="220"/>
      <c r="L24" s="220"/>
      <c r="M24" s="220"/>
      <c r="N24" s="220"/>
    </row>
    <row r="25" spans="4:14" x14ac:dyDescent="0.25">
      <c r="D25" s="7">
        <v>7</v>
      </c>
      <c r="E25" s="7">
        <v>1</v>
      </c>
      <c r="G25" s="220"/>
      <c r="H25" s="220"/>
      <c r="I25" s="220"/>
      <c r="J25" s="220"/>
      <c r="K25" s="220"/>
      <c r="L25" s="220"/>
      <c r="M25" s="220"/>
      <c r="N25" s="220"/>
    </row>
    <row r="26" spans="4:14" x14ac:dyDescent="0.25">
      <c r="D26" s="7">
        <v>8</v>
      </c>
      <c r="E26" s="7">
        <v>2</v>
      </c>
      <c r="G26" s="220"/>
      <c r="H26" s="220"/>
      <c r="I26" s="220"/>
      <c r="J26" s="220"/>
      <c r="K26" s="220"/>
      <c r="L26" s="220"/>
      <c r="M26" s="220"/>
      <c r="N26" s="220"/>
    </row>
    <row r="27" spans="4:14" x14ac:dyDescent="0.25">
      <c r="D27" s="7">
        <v>9</v>
      </c>
      <c r="E27" s="7">
        <v>4</v>
      </c>
      <c r="G27" s="220"/>
      <c r="H27" s="220"/>
      <c r="I27" s="220"/>
      <c r="J27" s="220"/>
      <c r="K27" s="220"/>
      <c r="L27" s="220"/>
      <c r="M27" s="220"/>
      <c r="N27" s="220"/>
    </row>
    <row r="28" spans="4:14" ht="13" thickBot="1" x14ac:dyDescent="0.3">
      <c r="D28" s="8">
        <v>10</v>
      </c>
      <c r="E28" s="8">
        <v>8</v>
      </c>
      <c r="G28" s="220"/>
      <c r="H28" s="220"/>
      <c r="I28" s="220"/>
      <c r="J28" s="220"/>
      <c r="K28" s="220"/>
      <c r="L28" s="220"/>
      <c r="M28" s="220"/>
      <c r="N28" s="220"/>
    </row>
    <row r="29" spans="4:14" x14ac:dyDescent="0.25">
      <c r="G29" s="243"/>
      <c r="H29" s="243"/>
      <c r="I29" s="220"/>
      <c r="J29" s="220"/>
      <c r="K29" s="220"/>
      <c r="L29" s="220"/>
      <c r="M29" s="220"/>
      <c r="N29" s="220"/>
    </row>
    <row r="30" spans="4:14" x14ac:dyDescent="0.25">
      <c r="G30" s="243"/>
      <c r="H30" s="243"/>
      <c r="I30" s="220"/>
      <c r="J30" s="220"/>
      <c r="K30" s="220"/>
      <c r="L30" s="220"/>
      <c r="M30" s="220"/>
      <c r="N30" s="220"/>
    </row>
    <row r="31" spans="4:14" x14ac:dyDescent="0.25">
      <c r="G31" s="220"/>
      <c r="H31" s="220"/>
      <c r="I31" s="220"/>
      <c r="J31" s="220"/>
      <c r="K31" s="220"/>
      <c r="L31" s="220"/>
      <c r="M31" s="220"/>
      <c r="N31" s="220"/>
    </row>
    <row r="32" spans="4:14" x14ac:dyDescent="0.25">
      <c r="G32" s="220"/>
      <c r="H32" s="220"/>
      <c r="I32" s="220"/>
      <c r="J32" s="220"/>
      <c r="K32" s="220"/>
      <c r="L32" s="220"/>
      <c r="M32" s="220"/>
      <c r="N32" s="220"/>
    </row>
    <row r="33" spans="7:14" x14ac:dyDescent="0.25">
      <c r="G33" s="220"/>
      <c r="H33" s="220"/>
      <c r="I33" s="220"/>
      <c r="J33" s="220"/>
      <c r="K33" s="220"/>
      <c r="L33" s="220"/>
      <c r="M33" s="220"/>
      <c r="N33" s="220"/>
    </row>
    <row r="34" spans="7:14" x14ac:dyDescent="0.25">
      <c r="G34" s="220"/>
      <c r="H34" s="220"/>
      <c r="I34" s="220"/>
      <c r="J34" s="220"/>
      <c r="K34" s="220"/>
      <c r="L34" s="220"/>
      <c r="M34" s="220"/>
      <c r="N34" s="220"/>
    </row>
    <row r="35" spans="7:14" x14ac:dyDescent="0.25">
      <c r="G35" s="220"/>
      <c r="H35" s="220"/>
      <c r="I35" s="220"/>
      <c r="J35" s="220"/>
      <c r="K35" s="220"/>
      <c r="L35" s="220"/>
      <c r="M35" s="220"/>
      <c r="N35" s="220"/>
    </row>
    <row r="36" spans="7:14" x14ac:dyDescent="0.25">
      <c r="G36" s="220"/>
      <c r="H36" s="220"/>
      <c r="I36" s="220"/>
      <c r="J36" s="220"/>
      <c r="K36" s="220"/>
      <c r="L36" s="220"/>
      <c r="M36" s="220"/>
      <c r="N36" s="220"/>
    </row>
    <row r="37" spans="7:14" x14ac:dyDescent="0.25">
      <c r="G37" s="220" t="s">
        <v>1</v>
      </c>
      <c r="H37" s="220"/>
      <c r="I37" s="220"/>
      <c r="J37" s="220"/>
      <c r="K37" s="220"/>
      <c r="L37" s="220"/>
      <c r="M37" s="220"/>
      <c r="N37" s="220"/>
    </row>
    <row r="38" spans="7:14" x14ac:dyDescent="0.25">
      <c r="G38" s="220"/>
      <c r="H38" s="220"/>
      <c r="I38" s="220"/>
      <c r="J38" s="220"/>
      <c r="K38" s="220"/>
      <c r="L38" s="220"/>
      <c r="M38" s="220"/>
      <c r="N38" s="220"/>
    </row>
    <row r="39" spans="7:14" x14ac:dyDescent="0.25">
      <c r="G39" s="220" t="s">
        <v>1</v>
      </c>
      <c r="H39" s="220"/>
      <c r="I39" s="220"/>
      <c r="J39" s="220"/>
      <c r="K39" s="220"/>
      <c r="L39" s="220"/>
      <c r="M39" s="220"/>
      <c r="N39" s="220"/>
    </row>
    <row r="40" spans="7:14" x14ac:dyDescent="0.25">
      <c r="G40" s="220"/>
      <c r="H40" s="220"/>
      <c r="I40" s="220"/>
      <c r="J40" s="220"/>
      <c r="K40" s="220"/>
      <c r="L40" s="220"/>
      <c r="M40" s="220"/>
      <c r="N40" s="220"/>
    </row>
    <row r="41" spans="7:14" x14ac:dyDescent="0.25">
      <c r="G41" s="220"/>
      <c r="H41" s="220"/>
      <c r="I41" s="220"/>
      <c r="J41" s="220"/>
      <c r="K41" s="220"/>
      <c r="L41" s="220"/>
      <c r="M41" s="220"/>
      <c r="N41" s="220"/>
    </row>
    <row r="42" spans="7:14" x14ac:dyDescent="0.25">
      <c r="G42" s="220"/>
      <c r="H42" s="220"/>
      <c r="I42" s="220"/>
      <c r="J42" s="220"/>
      <c r="K42" s="220"/>
      <c r="L42" s="220"/>
      <c r="M42" s="220"/>
      <c r="N42" s="220"/>
    </row>
    <row r="43" spans="7:14" x14ac:dyDescent="0.25">
      <c r="G43" s="220"/>
      <c r="H43" s="220"/>
      <c r="I43" s="220"/>
      <c r="J43" s="220"/>
      <c r="K43" s="220"/>
      <c r="L43" s="220"/>
      <c r="M43" s="220"/>
      <c r="N43" s="220"/>
    </row>
    <row r="44" spans="7:14" x14ac:dyDescent="0.25">
      <c r="G44" s="220"/>
      <c r="H44" s="220"/>
      <c r="I44" s="220"/>
      <c r="J44" s="220"/>
      <c r="K44" s="220"/>
      <c r="L44" s="220"/>
      <c r="M44" s="220"/>
      <c r="N44" s="220"/>
    </row>
    <row r="45" spans="7:14" x14ac:dyDescent="0.25">
      <c r="G45" s="220"/>
      <c r="H45" s="220"/>
      <c r="I45" s="220"/>
      <c r="J45" s="220"/>
      <c r="K45" s="220"/>
      <c r="L45" s="220"/>
      <c r="M45" s="220"/>
      <c r="N45" s="220"/>
    </row>
    <row r="46" spans="7:14" x14ac:dyDescent="0.25">
      <c r="G46" s="220"/>
      <c r="H46" s="220"/>
      <c r="I46" s="220"/>
      <c r="J46" s="220"/>
      <c r="K46" s="220"/>
      <c r="L46" s="220"/>
      <c r="M46" s="220"/>
      <c r="N46" s="220"/>
    </row>
    <row r="47" spans="7:14" x14ac:dyDescent="0.25">
      <c r="G47" s="220"/>
      <c r="H47" s="220"/>
      <c r="I47" s="220"/>
      <c r="J47" s="220"/>
      <c r="K47" s="220"/>
      <c r="L47" s="220"/>
      <c r="M47" s="220"/>
      <c r="N47" s="220"/>
    </row>
    <row r="48" spans="7:14" x14ac:dyDescent="0.25">
      <c r="G48" s="220"/>
      <c r="H48" s="220"/>
      <c r="I48" s="220"/>
      <c r="J48" s="220"/>
      <c r="K48" s="220"/>
      <c r="L48" s="220"/>
      <c r="M48" s="220"/>
      <c r="N48" s="220"/>
    </row>
    <row r="49" spans="2:14" x14ac:dyDescent="0.25">
      <c r="G49" s="220"/>
      <c r="H49" s="220"/>
      <c r="I49" s="220"/>
      <c r="J49" s="220"/>
      <c r="K49" s="220"/>
      <c r="L49" s="220"/>
      <c r="M49" s="220"/>
      <c r="N49" s="220"/>
    </row>
    <row r="50" spans="2:14" x14ac:dyDescent="0.25">
      <c r="G50" s="220"/>
      <c r="H50" s="220"/>
      <c r="I50" s="220"/>
      <c r="J50" s="220"/>
      <c r="K50" s="220"/>
      <c r="L50" s="220"/>
      <c r="M50" s="220"/>
      <c r="N50" s="220"/>
    </row>
    <row r="51" spans="2:14" x14ac:dyDescent="0.25">
      <c r="G51" s="220"/>
      <c r="H51" s="220"/>
      <c r="I51" s="220"/>
      <c r="J51" s="220"/>
      <c r="K51" s="220"/>
      <c r="L51" s="220"/>
      <c r="M51" s="220"/>
      <c r="N51" s="220"/>
    </row>
    <row r="52" spans="2:14" x14ac:dyDescent="0.25">
      <c r="G52" s="220"/>
      <c r="H52" s="220"/>
      <c r="I52" s="220"/>
      <c r="J52" s="220"/>
      <c r="K52" s="220"/>
      <c r="L52" s="220"/>
      <c r="M52" s="220"/>
      <c r="N52" s="220"/>
    </row>
    <row r="53" spans="2:14" x14ac:dyDescent="0.25">
      <c r="G53" s="220"/>
      <c r="H53" s="220"/>
      <c r="I53" s="220"/>
      <c r="J53" s="220"/>
      <c r="K53" s="220"/>
      <c r="L53" s="220"/>
      <c r="M53" s="220"/>
      <c r="N53" s="220"/>
    </row>
    <row r="54" spans="2:14" ht="13" x14ac:dyDescent="0.3">
      <c r="B54" s="52" t="s">
        <v>203</v>
      </c>
      <c r="G54" s="220"/>
      <c r="H54" s="220"/>
      <c r="I54" s="220"/>
      <c r="J54" s="220"/>
      <c r="K54" s="220"/>
      <c r="L54" s="220"/>
      <c r="M54" s="220"/>
      <c r="N54" s="220"/>
    </row>
    <row r="55" spans="2:14" ht="13.5" thickBot="1" x14ac:dyDescent="0.35">
      <c r="B55" t="s">
        <v>209</v>
      </c>
      <c r="C55" s="99" t="s">
        <v>36</v>
      </c>
      <c r="G55" s="220"/>
      <c r="H55" s="220"/>
      <c r="I55" s="220"/>
      <c r="J55" s="220"/>
      <c r="K55" s="220"/>
      <c r="L55" s="220"/>
      <c r="M55" s="220"/>
      <c r="N55" s="220"/>
    </row>
    <row r="56" spans="2:14" x14ac:dyDescent="0.25">
      <c r="B56" s="48" t="s">
        <v>197</v>
      </c>
      <c r="C56" s="142">
        <v>5</v>
      </c>
      <c r="D56" s="156" t="s">
        <v>198</v>
      </c>
      <c r="G56" s="220"/>
      <c r="H56" s="220"/>
      <c r="I56" s="220"/>
      <c r="J56" s="220"/>
      <c r="K56" s="220"/>
      <c r="L56" s="220"/>
      <c r="M56" s="220"/>
      <c r="N56" s="220"/>
    </row>
    <row r="57" spans="2:14" x14ac:dyDescent="0.25">
      <c r="B57" s="48" t="s">
        <v>196</v>
      </c>
      <c r="C57" s="187">
        <v>30</v>
      </c>
      <c r="D57" s="156" t="s">
        <v>198</v>
      </c>
      <c r="G57" s="220"/>
      <c r="H57" s="220"/>
      <c r="I57" s="220"/>
      <c r="J57" s="220"/>
      <c r="K57" s="220"/>
      <c r="L57" s="220"/>
      <c r="M57" s="220"/>
      <c r="N57" s="220"/>
    </row>
    <row r="58" spans="2:14" ht="13" thickBot="1" x14ac:dyDescent="0.3">
      <c r="B58" s="48" t="s">
        <v>201</v>
      </c>
      <c r="C58" s="152">
        <v>6</v>
      </c>
      <c r="D58" t="s">
        <v>202</v>
      </c>
      <c r="G58" s="220"/>
      <c r="H58" s="220"/>
      <c r="I58" s="220"/>
      <c r="J58" s="220"/>
      <c r="K58" s="220"/>
      <c r="L58" s="220"/>
      <c r="M58" s="220"/>
      <c r="N58" s="220"/>
    </row>
    <row r="59" spans="2:14" ht="13" x14ac:dyDescent="0.3">
      <c r="B59"/>
      <c r="C59" s="55" t="s">
        <v>37</v>
      </c>
      <c r="E59" s="1"/>
      <c r="G59" s="220"/>
      <c r="H59" s="220"/>
      <c r="I59" s="220"/>
      <c r="J59" s="220"/>
      <c r="K59" s="220"/>
      <c r="L59" s="220"/>
      <c r="M59" s="220"/>
      <c r="N59" s="220"/>
    </row>
    <row r="60" spans="2:14" ht="13" x14ac:dyDescent="0.3">
      <c r="B60" s="58" t="s">
        <v>295</v>
      </c>
      <c r="C60" s="3" t="s">
        <v>200</v>
      </c>
      <c r="D60" s="1"/>
      <c r="E60" s="1"/>
      <c r="G60" s="220"/>
      <c r="H60" s="220"/>
      <c r="I60" s="220"/>
      <c r="J60" s="220"/>
      <c r="K60" s="220"/>
      <c r="L60" s="220"/>
      <c r="M60" s="220"/>
      <c r="N60" s="220"/>
    </row>
    <row r="61" spans="2:14" ht="13" x14ac:dyDescent="0.3">
      <c r="B61" s="58" t="s">
        <v>144</v>
      </c>
      <c r="C61" s="3">
        <f>C56 / (C57*C58)</f>
        <v>2.7777777777777776E-2</v>
      </c>
      <c r="D61" s="1" t="s">
        <v>199</v>
      </c>
      <c r="G61" s="220"/>
      <c r="H61" s="220"/>
      <c r="I61" s="220"/>
      <c r="J61" s="220"/>
      <c r="K61" s="220"/>
      <c r="L61" s="220"/>
      <c r="M61" s="220"/>
      <c r="N61" s="220"/>
    </row>
    <row r="62" spans="2:14" x14ac:dyDescent="0.25">
      <c r="G62" s="220"/>
      <c r="H62" s="220"/>
      <c r="I62" s="220"/>
      <c r="J62" s="220"/>
      <c r="K62" s="220"/>
      <c r="L62" s="220"/>
      <c r="M62" s="220"/>
      <c r="N62" s="220"/>
    </row>
    <row r="63" spans="2:14" ht="13" x14ac:dyDescent="0.3">
      <c r="B63" s="52" t="s">
        <v>204</v>
      </c>
      <c r="G63" s="220"/>
      <c r="H63" s="220"/>
      <c r="I63" s="220"/>
      <c r="J63" s="220"/>
      <c r="K63" s="220"/>
      <c r="L63" s="220"/>
      <c r="M63" s="220"/>
      <c r="N63" s="220"/>
    </row>
    <row r="64" spans="2:14" ht="13" x14ac:dyDescent="0.3">
      <c r="B64" t="s">
        <v>209</v>
      </c>
      <c r="C64" s="99"/>
      <c r="D64" s="99"/>
      <c r="E64" s="23"/>
      <c r="G64" s="220"/>
      <c r="H64" s="220"/>
      <c r="I64" s="220"/>
      <c r="J64" s="220"/>
      <c r="K64" s="220"/>
      <c r="L64" s="220"/>
      <c r="M64" s="220"/>
      <c r="N64" s="220"/>
    </row>
    <row r="65" spans="2:14" x14ac:dyDescent="0.25">
      <c r="B65" s="102"/>
      <c r="C65" s="20"/>
      <c r="D65" s="23"/>
      <c r="E65" s="23"/>
      <c r="G65" s="220"/>
      <c r="H65" s="220"/>
      <c r="I65" s="220"/>
      <c r="J65" s="220"/>
      <c r="K65" s="220"/>
      <c r="L65" s="220"/>
      <c r="M65" s="220"/>
      <c r="N65" s="220"/>
    </row>
    <row r="66" spans="2:14" x14ac:dyDescent="0.25">
      <c r="B66" s="102"/>
      <c r="C66" s="20"/>
      <c r="D66" s="23"/>
      <c r="E66" s="23"/>
      <c r="G66" s="220"/>
      <c r="H66" s="220"/>
      <c r="I66" s="220"/>
      <c r="J66" s="220"/>
      <c r="K66" s="220"/>
      <c r="L66" s="220"/>
      <c r="M66" s="220"/>
      <c r="N66" s="220"/>
    </row>
    <row r="67" spans="2:14" x14ac:dyDescent="0.25">
      <c r="B67" s="102"/>
      <c r="C67" s="20"/>
      <c r="D67" s="23"/>
      <c r="E67" s="23"/>
      <c r="G67" s="220"/>
      <c r="H67" s="220"/>
      <c r="I67" s="220"/>
      <c r="J67" s="220"/>
      <c r="K67" s="220"/>
      <c r="L67" s="220"/>
      <c r="M67" s="220"/>
      <c r="N67" s="220"/>
    </row>
    <row r="68" spans="2:14" x14ac:dyDescent="0.25">
      <c r="B68" s="102"/>
      <c r="C68" s="20"/>
      <c r="D68" s="23"/>
      <c r="E68" s="23"/>
      <c r="G68" s="220"/>
      <c r="H68" s="220"/>
      <c r="I68" s="220"/>
      <c r="J68" s="220"/>
      <c r="K68" s="220"/>
      <c r="L68" s="220"/>
      <c r="M68" s="220"/>
      <c r="N68" s="220"/>
    </row>
    <row r="69" spans="2:14" x14ac:dyDescent="0.25">
      <c r="B69" s="102"/>
      <c r="C69" s="20"/>
      <c r="D69" s="23"/>
      <c r="E69" s="23"/>
      <c r="G69" s="220"/>
      <c r="H69" s="220"/>
      <c r="I69" s="220"/>
      <c r="J69" s="220"/>
      <c r="K69" s="220"/>
      <c r="L69" s="220"/>
      <c r="M69" s="220"/>
      <c r="N69" s="220"/>
    </row>
    <row r="70" spans="2:14" x14ac:dyDescent="0.25">
      <c r="B70" s="102"/>
      <c r="C70" s="20"/>
      <c r="D70" s="23"/>
      <c r="E70" s="23"/>
      <c r="G70" s="220"/>
      <c r="H70" s="220"/>
      <c r="I70" s="220"/>
      <c r="J70" s="220"/>
      <c r="K70" s="220"/>
      <c r="L70" s="220"/>
      <c r="M70" s="220"/>
      <c r="N70" s="220"/>
    </row>
    <row r="71" spans="2:14" x14ac:dyDescent="0.25">
      <c r="B71" s="102"/>
      <c r="C71" s="20"/>
      <c r="D71" s="157"/>
      <c r="E71" s="23"/>
      <c r="G71" s="220"/>
      <c r="H71" s="220"/>
      <c r="I71" s="220"/>
      <c r="J71" s="220"/>
      <c r="K71" s="220"/>
      <c r="L71" s="220"/>
      <c r="M71" s="220"/>
      <c r="N71" s="220"/>
    </row>
    <row r="72" spans="2:14" x14ac:dyDescent="0.25">
      <c r="B72" s="102"/>
      <c r="C72" s="20"/>
      <c r="D72" s="157"/>
      <c r="E72" s="23"/>
      <c r="G72" s="220"/>
      <c r="H72" s="220"/>
      <c r="I72" s="220"/>
      <c r="J72" s="220"/>
      <c r="K72" s="220"/>
      <c r="L72" s="220"/>
      <c r="M72" s="220"/>
      <c r="N72" s="220"/>
    </row>
    <row r="73" spans="2:14" x14ac:dyDescent="0.25">
      <c r="B73" s="102"/>
      <c r="C73" s="20"/>
      <c r="D73" s="23"/>
      <c r="E73" s="23"/>
      <c r="G73" s="220"/>
      <c r="H73" s="220"/>
      <c r="I73" s="220"/>
      <c r="J73" s="220"/>
      <c r="K73" s="220"/>
      <c r="L73" s="220"/>
      <c r="M73" s="220"/>
      <c r="N73" s="220"/>
    </row>
    <row r="74" spans="2:14" ht="13" x14ac:dyDescent="0.3">
      <c r="B74" s="102"/>
      <c r="C74" s="99"/>
      <c r="D74" s="23"/>
      <c r="E74" s="23"/>
      <c r="G74" s="220"/>
      <c r="H74" s="220"/>
      <c r="I74" s="220"/>
      <c r="J74" s="220"/>
      <c r="K74" s="220"/>
      <c r="L74" s="220"/>
      <c r="M74" s="220"/>
      <c r="N74" s="220"/>
    </row>
    <row r="75" spans="2:14" ht="13" x14ac:dyDescent="0.3">
      <c r="B75" s="100"/>
      <c r="C75" s="19"/>
      <c r="D75" s="23"/>
      <c r="E75" s="23"/>
      <c r="G75" s="220"/>
      <c r="H75" s="220"/>
      <c r="I75" s="220"/>
      <c r="J75" s="220"/>
      <c r="K75" s="220"/>
      <c r="L75" s="220"/>
      <c r="M75" s="220"/>
      <c r="N75" s="220"/>
    </row>
    <row r="76" spans="2:14" ht="13" x14ac:dyDescent="0.3">
      <c r="B76" s="101"/>
      <c r="C76" s="158"/>
      <c r="D76" s="159"/>
      <c r="E76" s="23"/>
      <c r="G76" s="220"/>
      <c r="H76" s="220"/>
      <c r="I76" s="220"/>
      <c r="J76" s="220"/>
      <c r="K76" s="220"/>
      <c r="L76" s="220"/>
      <c r="M76" s="220"/>
      <c r="N76" s="220"/>
    </row>
    <row r="77" spans="2:14" x14ac:dyDescent="0.25">
      <c r="B77" s="102"/>
      <c r="C77" s="20"/>
      <c r="D77" s="20"/>
      <c r="E77" s="20"/>
      <c r="G77" s="220"/>
      <c r="H77" s="220"/>
      <c r="I77" s="220"/>
      <c r="J77" s="220"/>
      <c r="K77" s="220"/>
      <c r="L77" s="220"/>
      <c r="M77" s="220"/>
      <c r="N77" s="220"/>
    </row>
    <row r="78" spans="2:14" x14ac:dyDescent="0.25">
      <c r="E78" s="20"/>
      <c r="G78" s="220"/>
      <c r="H78" s="220"/>
      <c r="I78" s="220"/>
      <c r="J78" s="220"/>
      <c r="K78" s="220"/>
      <c r="L78" s="220"/>
      <c r="M78" s="220"/>
      <c r="N78" s="220"/>
    </row>
    <row r="79" spans="2:14" ht="13.5" thickBot="1" x14ac:dyDescent="0.35">
      <c r="B79" s="102"/>
      <c r="C79" s="99" t="s">
        <v>36</v>
      </c>
      <c r="D79" s="20"/>
      <c r="E79" s="20"/>
      <c r="G79" s="220"/>
      <c r="H79" s="220"/>
      <c r="I79" s="220"/>
      <c r="J79" s="220"/>
      <c r="K79" s="220"/>
      <c r="L79" s="220"/>
      <c r="M79" s="220"/>
      <c r="N79" s="220"/>
    </row>
    <row r="80" spans="2:14" x14ac:dyDescent="0.25">
      <c r="B80" s="48" t="s">
        <v>207</v>
      </c>
      <c r="C80" s="142">
        <v>5</v>
      </c>
      <c r="D80" s="156" t="s">
        <v>198</v>
      </c>
      <c r="E80" s="20"/>
      <c r="G80" s="220"/>
      <c r="H80" s="220"/>
      <c r="I80" s="220"/>
      <c r="J80" s="220"/>
      <c r="K80" s="220"/>
      <c r="L80" s="220"/>
      <c r="M80" s="220"/>
      <c r="N80" s="220"/>
    </row>
    <row r="81" spans="2:14" x14ac:dyDescent="0.25">
      <c r="B81" s="48" t="s">
        <v>196</v>
      </c>
      <c r="C81" s="187">
        <v>20</v>
      </c>
      <c r="D81" s="156" t="s">
        <v>198</v>
      </c>
      <c r="E81" s="20"/>
      <c r="G81" s="220"/>
      <c r="H81" s="220"/>
      <c r="I81" s="220"/>
      <c r="J81" s="220"/>
      <c r="K81" s="220"/>
      <c r="L81" s="220"/>
      <c r="M81" s="220"/>
      <c r="N81" s="220"/>
    </row>
    <row r="82" spans="2:14" ht="13" thickBot="1" x14ac:dyDescent="0.3">
      <c r="B82" s="48" t="s">
        <v>201</v>
      </c>
      <c r="C82" s="152">
        <v>1000</v>
      </c>
      <c r="D82" t="s">
        <v>202</v>
      </c>
      <c r="E82" s="23"/>
      <c r="G82" s="220"/>
      <c r="H82" s="220"/>
      <c r="I82" s="220"/>
      <c r="J82" s="220"/>
      <c r="K82" s="220"/>
      <c r="L82" s="220"/>
      <c r="M82" s="220"/>
      <c r="N82" s="220"/>
    </row>
    <row r="83" spans="2:14" ht="13" x14ac:dyDescent="0.3">
      <c r="B83"/>
      <c r="C83" s="55" t="s">
        <v>37</v>
      </c>
      <c r="G83" s="220"/>
      <c r="H83" s="220"/>
      <c r="I83" s="220"/>
      <c r="J83" s="220"/>
      <c r="K83" s="220"/>
      <c r="L83" s="220"/>
      <c r="M83" s="220"/>
      <c r="N83" s="220"/>
    </row>
    <row r="84" spans="2:14" ht="13" x14ac:dyDescent="0.3">
      <c r="B84" s="58" t="s">
        <v>206</v>
      </c>
      <c r="C84" s="3" t="s">
        <v>200</v>
      </c>
      <c r="D84" s="1"/>
      <c r="G84" s="220"/>
      <c r="H84" s="220"/>
      <c r="I84" s="220"/>
      <c r="J84" s="220"/>
      <c r="K84" s="220"/>
      <c r="L84" s="220"/>
      <c r="M84" s="220"/>
      <c r="N84" s="220"/>
    </row>
    <row r="85" spans="2:14" ht="13" x14ac:dyDescent="0.3">
      <c r="B85" s="58" t="s">
        <v>297</v>
      </c>
      <c r="C85" s="3">
        <f>C80 / (C81*C82)</f>
        <v>2.5000000000000001E-4</v>
      </c>
      <c r="D85" s="1" t="s">
        <v>199</v>
      </c>
      <c r="G85" s="220"/>
      <c r="H85" s="220"/>
      <c r="I85" s="220"/>
      <c r="J85" s="220"/>
      <c r="K85" s="220"/>
      <c r="L85" s="220"/>
      <c r="M85" s="220"/>
      <c r="N85" s="220"/>
    </row>
    <row r="86" spans="2:14" ht="13" x14ac:dyDescent="0.3">
      <c r="B86" s="58" t="s">
        <v>298</v>
      </c>
      <c r="C86" s="3" t="s">
        <v>205</v>
      </c>
      <c r="G86" s="220"/>
      <c r="H86" s="220"/>
      <c r="I86" s="220"/>
      <c r="J86" s="220"/>
      <c r="K86" s="220"/>
      <c r="L86" s="220"/>
      <c r="M86" s="220"/>
      <c r="N86" s="220"/>
    </row>
    <row r="87" spans="2:14" ht="13" x14ac:dyDescent="0.3">
      <c r="B87" s="58" t="s">
        <v>296</v>
      </c>
      <c r="C87" s="3">
        <f xml:space="preserve"> ( C81 * C82) / C80</f>
        <v>4000</v>
      </c>
      <c r="D87" s="1" t="s">
        <v>202</v>
      </c>
      <c r="G87" s="220"/>
      <c r="H87" s="220"/>
      <c r="I87" s="220"/>
      <c r="J87" s="220"/>
      <c r="K87" s="220"/>
      <c r="L87" s="220"/>
      <c r="M87" s="220"/>
      <c r="N87" s="220"/>
    </row>
    <row r="88" spans="2:14" x14ac:dyDescent="0.25">
      <c r="G88" s="220"/>
      <c r="H88" s="220"/>
      <c r="I88" s="220"/>
      <c r="J88" s="220"/>
      <c r="K88" s="220"/>
      <c r="L88" s="220"/>
      <c r="M88" s="220"/>
      <c r="N88" s="220"/>
    </row>
    <row r="89" spans="2:14" x14ac:dyDescent="0.25">
      <c r="G89" s="220"/>
      <c r="H89" s="220"/>
      <c r="I89" s="220"/>
      <c r="J89" s="220"/>
      <c r="K89" s="220"/>
      <c r="L89" s="220"/>
      <c r="M89" s="220"/>
      <c r="N89" s="220"/>
    </row>
    <row r="90" spans="2:14" ht="13" x14ac:dyDescent="0.3">
      <c r="B90" s="52" t="s">
        <v>208</v>
      </c>
      <c r="G90" s="220"/>
      <c r="H90" s="220"/>
      <c r="I90" s="220"/>
      <c r="J90" s="220"/>
      <c r="K90" s="220"/>
      <c r="L90" s="220"/>
      <c r="M90" s="220"/>
      <c r="N90" s="220"/>
    </row>
    <row r="91" spans="2:14" ht="13.5" thickBot="1" x14ac:dyDescent="0.35">
      <c r="B91" t="s">
        <v>209</v>
      </c>
      <c r="C91" s="99" t="s">
        <v>36</v>
      </c>
      <c r="G91" s="220"/>
      <c r="H91" s="220"/>
      <c r="I91" s="220"/>
      <c r="J91" s="220"/>
      <c r="K91" s="220"/>
      <c r="L91" s="220"/>
      <c r="M91" s="220"/>
      <c r="N91" s="220"/>
    </row>
    <row r="92" spans="2:14" x14ac:dyDescent="0.25">
      <c r="B92" s="48" t="s">
        <v>216</v>
      </c>
      <c r="C92" s="207">
        <v>150</v>
      </c>
      <c r="D92" t="s">
        <v>211</v>
      </c>
      <c r="G92" s="202"/>
      <c r="H92" s="220"/>
      <c r="I92" s="220"/>
      <c r="J92" s="220"/>
      <c r="K92" s="220"/>
      <c r="L92" s="220"/>
      <c r="M92" s="220"/>
      <c r="N92" s="220"/>
    </row>
    <row r="93" spans="2:14" x14ac:dyDescent="0.25">
      <c r="B93" s="48" t="s">
        <v>213</v>
      </c>
      <c r="C93" s="143">
        <v>5</v>
      </c>
      <c r="D93" t="s">
        <v>214</v>
      </c>
      <c r="G93" s="202"/>
      <c r="H93" s="220"/>
      <c r="I93" s="220"/>
      <c r="J93" s="220"/>
      <c r="K93" s="220"/>
      <c r="L93" s="220"/>
      <c r="M93" s="220"/>
      <c r="N93" s="220"/>
    </row>
    <row r="94" spans="2:14" x14ac:dyDescent="0.25">
      <c r="B94" s="48" t="s">
        <v>212</v>
      </c>
      <c r="C94" s="143">
        <v>8</v>
      </c>
      <c r="D94" t="s">
        <v>215</v>
      </c>
      <c r="G94" s="202"/>
      <c r="H94" s="220"/>
      <c r="I94" s="220"/>
      <c r="J94" s="220"/>
      <c r="K94" s="220"/>
      <c r="L94" s="220"/>
      <c r="M94" s="220"/>
      <c r="N94" s="220"/>
    </row>
    <row r="95" spans="2:14" ht="13" thickBot="1" x14ac:dyDescent="0.3">
      <c r="B95" s="160" t="s">
        <v>218</v>
      </c>
      <c r="C95" s="208">
        <v>5000</v>
      </c>
      <c r="D95" s="161" t="s">
        <v>202</v>
      </c>
      <c r="G95" s="202"/>
      <c r="H95" s="220"/>
      <c r="I95" s="220"/>
      <c r="J95" s="220"/>
      <c r="K95" s="220"/>
      <c r="L95" s="220"/>
      <c r="M95" s="220"/>
      <c r="N95" s="220"/>
    </row>
    <row r="96" spans="2:14" ht="13" x14ac:dyDescent="0.3">
      <c r="C96" s="99" t="s">
        <v>37</v>
      </c>
      <c r="G96" s="220"/>
      <c r="H96" s="220"/>
      <c r="I96" s="220"/>
      <c r="J96" s="220"/>
      <c r="K96" s="220"/>
      <c r="L96" s="220"/>
      <c r="M96" s="220"/>
      <c r="N96" s="220"/>
    </row>
    <row r="97" spans="2:14" ht="13" x14ac:dyDescent="0.3">
      <c r="B97" s="58" t="s">
        <v>210</v>
      </c>
      <c r="C97" s="3" t="s">
        <v>217</v>
      </c>
      <c r="D97" s="1"/>
      <c r="G97" s="220"/>
      <c r="H97" s="220"/>
      <c r="I97" s="220"/>
      <c r="J97" s="220"/>
      <c r="K97" s="220"/>
      <c r="L97" s="220"/>
      <c r="M97" s="220"/>
      <c r="N97" s="220"/>
    </row>
    <row r="98" spans="2:14" ht="13" x14ac:dyDescent="0.3">
      <c r="B98" s="69" t="s">
        <v>53</v>
      </c>
      <c r="C98" s="103">
        <f>C93*C94*(52 / 12) * C92</f>
        <v>25999.999999999996</v>
      </c>
      <c r="D98" s="1" t="s">
        <v>195</v>
      </c>
      <c r="G98" s="220"/>
      <c r="H98" s="220"/>
      <c r="I98" s="220"/>
      <c r="J98" s="220"/>
      <c r="K98" s="220"/>
      <c r="L98" s="220"/>
      <c r="M98" s="220"/>
      <c r="N98" s="220"/>
    </row>
    <row r="99" spans="2:14" ht="15" x14ac:dyDescent="0.3">
      <c r="B99" s="58" t="s">
        <v>219</v>
      </c>
      <c r="C99" s="103" t="s">
        <v>220</v>
      </c>
      <c r="G99" s="220"/>
      <c r="H99" s="220"/>
      <c r="I99" s="220"/>
      <c r="J99" s="220"/>
      <c r="K99" s="220"/>
      <c r="L99" s="220"/>
      <c r="M99" s="220"/>
      <c r="N99" s="220"/>
    </row>
    <row r="100" spans="2:14" ht="13" x14ac:dyDescent="0.3">
      <c r="B100" s="69" t="s">
        <v>53</v>
      </c>
      <c r="C100" s="146">
        <f>2.718^(-C95/C98)</f>
        <v>0.82506941810905832</v>
      </c>
      <c r="G100" s="220"/>
      <c r="H100" s="220"/>
      <c r="I100" s="220"/>
      <c r="J100" s="220"/>
      <c r="K100" s="220"/>
      <c r="L100" s="220"/>
      <c r="M100" s="220"/>
      <c r="N100" s="220"/>
    </row>
    <row r="101" spans="2:14" x14ac:dyDescent="0.25">
      <c r="G101" s="220"/>
      <c r="H101" s="220"/>
      <c r="I101" s="220"/>
      <c r="J101" s="220"/>
      <c r="K101" s="220"/>
      <c r="L101" s="220"/>
      <c r="M101" s="220"/>
      <c r="N101" s="220"/>
    </row>
    <row r="102" spans="2:14" x14ac:dyDescent="0.25">
      <c r="G102" s="220"/>
      <c r="H102" s="220"/>
      <c r="I102" s="220"/>
      <c r="J102" s="220"/>
      <c r="K102" s="220"/>
      <c r="L102" s="220"/>
      <c r="M102" s="220"/>
      <c r="N102" s="220"/>
    </row>
  </sheetData>
  <sheetProtection sheet="1" objects="1" scenarios="1" formatCells="0" selectLockedCells="1"/>
  <phoneticPr fontId="3" type="noConversion"/>
  <pageMargins left="0.75" right="0.75" top="1" bottom="1" header="0.5" footer="0.5"/>
  <pageSetup orientation="portrait" horizontalDpi="4294967295"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2"/>
  <sheetViews>
    <sheetView workbookViewId="0">
      <selection activeCell="H7" sqref="H7"/>
    </sheetView>
  </sheetViews>
  <sheetFormatPr defaultRowHeight="12.5" x14ac:dyDescent="0.25"/>
  <cols>
    <col min="1" max="1" width="11.54296875" customWidth="1"/>
    <col min="2" max="2" width="29.453125" customWidth="1"/>
    <col min="3" max="3" width="15.7265625" customWidth="1"/>
    <col min="4" max="4" width="11.26953125" customWidth="1"/>
    <col min="5" max="5" width="8.7265625" customWidth="1"/>
    <col min="6" max="6" width="10.81640625" customWidth="1"/>
    <col min="7" max="7" width="14.81640625" customWidth="1"/>
    <col min="8" max="8" width="23.7265625" customWidth="1"/>
    <col min="11" max="11" width="13.453125" customWidth="1"/>
    <col min="12" max="12" width="10.7265625" customWidth="1"/>
  </cols>
  <sheetData>
    <row r="1" spans="1:12" ht="15.5" x14ac:dyDescent="0.35">
      <c r="A1" s="2" t="s">
        <v>278</v>
      </c>
      <c r="G1" s="220"/>
      <c r="H1" s="220"/>
      <c r="I1" s="220"/>
      <c r="J1" s="220"/>
      <c r="K1" s="220"/>
      <c r="L1" s="220"/>
    </row>
    <row r="2" spans="1:12" ht="13" x14ac:dyDescent="0.3">
      <c r="B2" s="1" t="s">
        <v>0</v>
      </c>
      <c r="G2" s="220"/>
      <c r="H2" s="220"/>
      <c r="I2" s="220"/>
      <c r="J2" s="220"/>
      <c r="K2" s="220"/>
      <c r="L2" s="220"/>
    </row>
    <row r="3" spans="1:12" ht="15.5" x14ac:dyDescent="0.35">
      <c r="B3" s="2" t="s">
        <v>223</v>
      </c>
      <c r="G3" s="220"/>
      <c r="H3" s="220"/>
      <c r="I3" s="220"/>
      <c r="J3" s="220"/>
      <c r="K3" s="220"/>
      <c r="L3" s="220"/>
    </row>
    <row r="4" spans="1:12" x14ac:dyDescent="0.25">
      <c r="G4" s="220"/>
      <c r="H4" s="220"/>
      <c r="I4" s="220"/>
      <c r="J4" s="220"/>
      <c r="K4" s="220"/>
      <c r="L4" s="220"/>
    </row>
    <row r="5" spans="1:12" x14ac:dyDescent="0.25">
      <c r="G5" s="220"/>
      <c r="H5" s="220"/>
      <c r="I5" s="220"/>
      <c r="J5" s="220"/>
      <c r="K5" s="220"/>
      <c r="L5" s="220"/>
    </row>
    <row r="6" spans="1:12" x14ac:dyDescent="0.25">
      <c r="G6" s="220"/>
      <c r="H6" s="220"/>
      <c r="I6" s="220"/>
      <c r="J6" s="220"/>
      <c r="K6" s="220"/>
      <c r="L6" s="220"/>
    </row>
    <row r="7" spans="1:12" x14ac:dyDescent="0.25">
      <c r="G7" s="220"/>
      <c r="H7" s="220"/>
      <c r="I7" s="220"/>
      <c r="J7" s="220"/>
      <c r="K7" s="220"/>
      <c r="L7" s="220"/>
    </row>
    <row r="8" spans="1:12" x14ac:dyDescent="0.25">
      <c r="G8" s="220"/>
      <c r="H8" s="220"/>
      <c r="I8" s="220"/>
      <c r="J8" s="220"/>
      <c r="K8" s="220"/>
      <c r="L8" s="220"/>
    </row>
    <row r="9" spans="1:12" x14ac:dyDescent="0.25">
      <c r="G9" s="220"/>
      <c r="H9" s="220"/>
      <c r="I9" s="220"/>
      <c r="J9" s="220"/>
      <c r="K9" s="220"/>
      <c r="L9" s="220"/>
    </row>
    <row r="10" spans="1:12" x14ac:dyDescent="0.25">
      <c r="G10" s="220"/>
      <c r="H10" s="220"/>
      <c r="I10" s="220"/>
      <c r="J10" s="220"/>
      <c r="K10" s="220"/>
      <c r="L10" s="220"/>
    </row>
    <row r="11" spans="1:12" x14ac:dyDescent="0.25">
      <c r="G11" s="220"/>
      <c r="H11" s="220"/>
      <c r="I11" s="220"/>
      <c r="J11" s="220"/>
      <c r="K11" s="220"/>
      <c r="L11" s="220"/>
    </row>
    <row r="12" spans="1:12" x14ac:dyDescent="0.25">
      <c r="G12" s="220"/>
      <c r="H12" s="220"/>
      <c r="I12" s="220"/>
      <c r="J12" s="220"/>
      <c r="K12" s="220"/>
      <c r="L12" s="220"/>
    </row>
    <row r="13" spans="1:12" x14ac:dyDescent="0.25">
      <c r="G13" s="220"/>
      <c r="H13" s="220"/>
      <c r="I13" s="220"/>
      <c r="J13" s="220"/>
      <c r="K13" s="220"/>
      <c r="L13" s="220"/>
    </row>
    <row r="14" spans="1:12" x14ac:dyDescent="0.25">
      <c r="G14" s="220"/>
      <c r="H14" s="220"/>
      <c r="I14" s="220"/>
      <c r="J14" s="220"/>
      <c r="K14" s="220"/>
      <c r="L14" s="220"/>
    </row>
    <row r="15" spans="1:12" x14ac:dyDescent="0.25">
      <c r="G15" s="220"/>
      <c r="H15" s="220"/>
      <c r="I15" s="220"/>
      <c r="J15" s="220"/>
      <c r="K15" s="220"/>
      <c r="L15" s="220"/>
    </row>
    <row r="16" spans="1:12" x14ac:dyDescent="0.25">
      <c r="G16" s="220"/>
      <c r="H16" s="220"/>
      <c r="I16" s="220"/>
      <c r="J16" s="220"/>
      <c r="K16" s="220"/>
      <c r="L16" s="220"/>
    </row>
    <row r="17" spans="7:12" x14ac:dyDescent="0.25">
      <c r="G17" s="220"/>
      <c r="H17" s="220"/>
      <c r="I17" s="220"/>
      <c r="J17" s="220"/>
      <c r="K17" s="220"/>
      <c r="L17" s="220"/>
    </row>
    <row r="18" spans="7:12" x14ac:dyDescent="0.25">
      <c r="G18" s="220"/>
      <c r="H18" s="220"/>
      <c r="I18" s="220"/>
      <c r="J18" s="220"/>
      <c r="K18" s="220"/>
      <c r="L18" s="220"/>
    </row>
    <row r="19" spans="7:12" x14ac:dyDescent="0.25">
      <c r="G19" s="220"/>
      <c r="H19" s="220"/>
      <c r="I19" s="220"/>
      <c r="J19" s="220"/>
      <c r="K19" s="220"/>
      <c r="L19" s="220"/>
    </row>
    <row r="20" spans="7:12" x14ac:dyDescent="0.25">
      <c r="G20" s="220"/>
      <c r="H20" s="220"/>
      <c r="I20" s="220"/>
      <c r="J20" s="220"/>
      <c r="K20" s="220"/>
      <c r="L20" s="220"/>
    </row>
    <row r="21" spans="7:12" x14ac:dyDescent="0.25">
      <c r="G21" s="220"/>
      <c r="H21" s="220"/>
      <c r="I21" s="220"/>
      <c r="J21" s="220"/>
      <c r="K21" s="220"/>
      <c r="L21" s="220"/>
    </row>
    <row r="22" spans="7:12" x14ac:dyDescent="0.25">
      <c r="G22" s="220"/>
      <c r="H22" s="220"/>
      <c r="I22" s="220"/>
      <c r="J22" s="220"/>
      <c r="K22" s="220"/>
      <c r="L22" s="220"/>
    </row>
    <row r="23" spans="7:12" x14ac:dyDescent="0.25">
      <c r="G23" s="220"/>
      <c r="H23" s="220"/>
      <c r="I23" s="220"/>
      <c r="J23" s="220"/>
      <c r="K23" s="220"/>
      <c r="L23" s="220"/>
    </row>
    <row r="24" spans="7:12" x14ac:dyDescent="0.25">
      <c r="G24" s="220"/>
      <c r="H24" s="220"/>
      <c r="I24" s="220"/>
      <c r="J24" s="220"/>
      <c r="K24" s="220"/>
      <c r="L24" s="220"/>
    </row>
    <row r="25" spans="7:12" x14ac:dyDescent="0.25">
      <c r="G25" s="220"/>
      <c r="H25" s="220"/>
      <c r="I25" s="220"/>
      <c r="J25" s="220"/>
      <c r="K25" s="220"/>
      <c r="L25" s="220"/>
    </row>
    <row r="26" spans="7:12" x14ac:dyDescent="0.25">
      <c r="G26" s="220"/>
      <c r="H26" s="220"/>
      <c r="I26" s="220"/>
      <c r="J26" s="220"/>
      <c r="K26" s="220"/>
      <c r="L26" s="220"/>
    </row>
    <row r="27" spans="7:12" x14ac:dyDescent="0.25">
      <c r="G27" s="220"/>
      <c r="H27" s="220"/>
      <c r="I27" s="220"/>
      <c r="J27" s="220"/>
      <c r="K27" s="220"/>
      <c r="L27" s="220"/>
    </row>
    <row r="28" spans="7:12" x14ac:dyDescent="0.25">
      <c r="G28" s="220"/>
      <c r="H28" s="220"/>
      <c r="I28" s="220"/>
      <c r="J28" s="220"/>
      <c r="K28" s="220"/>
      <c r="L28" s="220"/>
    </row>
    <row r="29" spans="7:12" x14ac:dyDescent="0.25">
      <c r="G29" s="220"/>
      <c r="H29" s="220"/>
      <c r="I29" s="220"/>
      <c r="J29" s="220"/>
      <c r="K29" s="220"/>
      <c r="L29" s="220"/>
    </row>
    <row r="30" spans="7:12" x14ac:dyDescent="0.25">
      <c r="G30" s="220"/>
      <c r="H30" s="220"/>
      <c r="I30" s="220"/>
      <c r="J30" s="220"/>
      <c r="K30" s="220"/>
      <c r="L30" s="220"/>
    </row>
    <row r="31" spans="7:12" x14ac:dyDescent="0.25">
      <c r="G31" s="220"/>
      <c r="H31" s="220"/>
      <c r="I31" s="220"/>
      <c r="J31" s="220"/>
      <c r="K31" s="220"/>
      <c r="L31" s="220"/>
    </row>
    <row r="32" spans="7:12" x14ac:dyDescent="0.25">
      <c r="G32" s="220"/>
      <c r="H32" s="220"/>
      <c r="I32" s="220"/>
      <c r="J32" s="220"/>
      <c r="K32" s="220"/>
      <c r="L32" s="220"/>
    </row>
    <row r="33" spans="7:12" x14ac:dyDescent="0.25">
      <c r="G33" s="220"/>
      <c r="H33" s="220"/>
      <c r="I33" s="220"/>
      <c r="J33" s="220"/>
      <c r="K33" s="220"/>
      <c r="L33" s="220"/>
    </row>
    <row r="34" spans="7:12" x14ac:dyDescent="0.25">
      <c r="G34" s="220"/>
      <c r="H34" s="220"/>
      <c r="I34" s="220"/>
      <c r="J34" s="220"/>
      <c r="K34" s="220"/>
      <c r="L34" s="220"/>
    </row>
    <row r="35" spans="7:12" x14ac:dyDescent="0.25">
      <c r="G35" s="220"/>
      <c r="H35" s="220"/>
      <c r="I35" s="220"/>
      <c r="J35" s="220"/>
      <c r="K35" s="220"/>
      <c r="L35" s="220"/>
    </row>
    <row r="36" spans="7:12" x14ac:dyDescent="0.25">
      <c r="G36" s="220"/>
      <c r="H36" s="220"/>
      <c r="I36" s="220"/>
      <c r="J36" s="220"/>
      <c r="K36" s="220"/>
      <c r="L36" s="220"/>
    </row>
    <row r="37" spans="7:12" x14ac:dyDescent="0.25">
      <c r="G37" s="220"/>
      <c r="H37" s="220"/>
      <c r="I37" s="220"/>
      <c r="J37" s="220"/>
      <c r="K37" s="220"/>
      <c r="L37" s="220"/>
    </row>
    <row r="38" spans="7:12" x14ac:dyDescent="0.25">
      <c r="G38" s="220"/>
      <c r="H38" s="220"/>
      <c r="I38" s="220"/>
      <c r="J38" s="220"/>
      <c r="K38" s="220"/>
      <c r="L38" s="220"/>
    </row>
    <row r="39" spans="7:12" x14ac:dyDescent="0.25">
      <c r="G39" s="220" t="s">
        <v>1</v>
      </c>
      <c r="H39" s="220"/>
      <c r="I39" s="220"/>
      <c r="J39" s="220"/>
      <c r="K39" s="220"/>
      <c r="L39" s="220"/>
    </row>
    <row r="40" spans="7:12" x14ac:dyDescent="0.25">
      <c r="G40" s="220"/>
      <c r="H40" s="220"/>
      <c r="I40" s="220"/>
      <c r="J40" s="220"/>
      <c r="K40" s="220"/>
      <c r="L40" s="220"/>
    </row>
    <row r="41" spans="7:12" x14ac:dyDescent="0.25">
      <c r="G41" s="220"/>
      <c r="H41" s="220"/>
      <c r="I41" s="220"/>
      <c r="J41" s="220"/>
      <c r="K41" s="220"/>
      <c r="L41" s="220"/>
    </row>
    <row r="42" spans="7:12" x14ac:dyDescent="0.25">
      <c r="G42" s="220"/>
      <c r="H42" s="220"/>
      <c r="I42" s="220"/>
      <c r="J42" s="220"/>
      <c r="K42" s="220"/>
      <c r="L42" s="220"/>
    </row>
    <row r="43" spans="7:12" x14ac:dyDescent="0.25">
      <c r="G43" s="220"/>
      <c r="H43" s="220"/>
      <c r="I43" s="220"/>
      <c r="J43" s="220"/>
      <c r="K43" s="220"/>
      <c r="L43" s="220"/>
    </row>
    <row r="44" spans="7:12" x14ac:dyDescent="0.25">
      <c r="G44" s="220"/>
      <c r="H44" s="220"/>
      <c r="I44" s="220"/>
      <c r="J44" s="220"/>
      <c r="K44" s="220"/>
      <c r="L44" s="220"/>
    </row>
    <row r="45" spans="7:12" x14ac:dyDescent="0.25">
      <c r="G45" s="220"/>
      <c r="H45" s="220"/>
      <c r="I45" s="220"/>
      <c r="J45" s="220"/>
      <c r="K45" s="220"/>
      <c r="L45" s="220"/>
    </row>
    <row r="46" spans="7:12" x14ac:dyDescent="0.25">
      <c r="G46" s="220"/>
      <c r="H46" s="220"/>
      <c r="I46" s="220"/>
      <c r="J46" s="220"/>
      <c r="K46" s="220"/>
      <c r="L46" s="220"/>
    </row>
    <row r="47" spans="7:12" x14ac:dyDescent="0.25">
      <c r="G47" s="220"/>
      <c r="H47" s="220"/>
      <c r="I47" s="220"/>
      <c r="J47" s="220"/>
      <c r="K47" s="220"/>
      <c r="L47" s="220"/>
    </row>
    <row r="48" spans="7:12" x14ac:dyDescent="0.25">
      <c r="G48" s="220" t="s">
        <v>193</v>
      </c>
      <c r="H48" s="220"/>
      <c r="I48" s="220"/>
      <c r="J48" s="220"/>
      <c r="K48" s="220"/>
      <c r="L48" s="220"/>
    </row>
    <row r="49" spans="3:12" x14ac:dyDescent="0.25">
      <c r="G49" s="220"/>
      <c r="H49" s="220"/>
      <c r="I49" s="220"/>
      <c r="J49" s="220"/>
      <c r="K49" s="220"/>
      <c r="L49" s="220"/>
    </row>
    <row r="50" spans="3:12" x14ac:dyDescent="0.25">
      <c r="G50" s="220"/>
      <c r="H50" s="220"/>
      <c r="I50" s="220"/>
      <c r="J50" s="220"/>
      <c r="K50" s="220"/>
      <c r="L50" s="220"/>
    </row>
    <row r="51" spans="3:12" x14ac:dyDescent="0.25">
      <c r="G51" s="220"/>
      <c r="H51" s="220"/>
      <c r="I51" s="220"/>
      <c r="J51" s="220"/>
      <c r="K51" s="220"/>
      <c r="L51" s="220"/>
    </row>
    <row r="52" spans="3:12" x14ac:dyDescent="0.25">
      <c r="G52" s="220"/>
      <c r="H52" s="220"/>
      <c r="I52" s="220"/>
      <c r="J52" s="220"/>
      <c r="K52" s="220"/>
      <c r="L52" s="220"/>
    </row>
    <row r="53" spans="3:12" ht="13" thickBot="1" x14ac:dyDescent="0.3"/>
    <row r="54" spans="3:12" ht="13.5" thickBot="1" x14ac:dyDescent="0.35">
      <c r="E54" s="117" t="s">
        <v>186</v>
      </c>
      <c r="F54" s="117" t="s">
        <v>187</v>
      </c>
      <c r="K54" s="87" t="s">
        <v>36</v>
      </c>
      <c r="L54" s="210" t="s">
        <v>36</v>
      </c>
    </row>
    <row r="55" spans="3:12" ht="13.5" thickBot="1" x14ac:dyDescent="0.35">
      <c r="E55" s="7" t="s">
        <v>188</v>
      </c>
      <c r="F55" s="153">
        <v>0.8</v>
      </c>
      <c r="K55" s="88" t="s">
        <v>186</v>
      </c>
      <c r="L55" s="211" t="s">
        <v>187</v>
      </c>
    </row>
    <row r="56" spans="3:12" x14ac:dyDescent="0.25">
      <c r="E56" s="7" t="s">
        <v>191</v>
      </c>
      <c r="F56" s="153">
        <v>0.3</v>
      </c>
      <c r="K56" s="187" t="s">
        <v>77</v>
      </c>
      <c r="L56" s="151">
        <v>0.8</v>
      </c>
    </row>
    <row r="57" spans="3:12" x14ac:dyDescent="0.25">
      <c r="E57" s="7" t="s">
        <v>189</v>
      </c>
      <c r="F57" s="153">
        <v>0.2</v>
      </c>
      <c r="K57" s="187" t="s">
        <v>78</v>
      </c>
      <c r="L57" s="151">
        <v>0.3</v>
      </c>
    </row>
    <row r="58" spans="3:12" x14ac:dyDescent="0.25">
      <c r="E58" s="7" t="s">
        <v>192</v>
      </c>
      <c r="F58" s="153">
        <v>0.1</v>
      </c>
      <c r="K58" s="187" t="s">
        <v>79</v>
      </c>
      <c r="L58" s="151">
        <v>0.2</v>
      </c>
    </row>
    <row r="59" spans="3:12" ht="13" thickBot="1" x14ac:dyDescent="0.3">
      <c r="C59" s="4"/>
      <c r="E59" s="8" t="s">
        <v>190</v>
      </c>
      <c r="F59" s="154">
        <v>0.05</v>
      </c>
      <c r="I59" s="4"/>
      <c r="K59" s="187" t="s">
        <v>76</v>
      </c>
      <c r="L59" s="151">
        <v>0.1</v>
      </c>
    </row>
    <row r="60" spans="3:12" ht="13" thickBot="1" x14ac:dyDescent="0.3">
      <c r="C60" s="4"/>
      <c r="D60" s="4"/>
      <c r="I60" s="4"/>
      <c r="J60" s="4"/>
      <c r="K60" s="152" t="s">
        <v>300</v>
      </c>
      <c r="L60" s="209">
        <v>0.05</v>
      </c>
    </row>
    <row r="61" spans="3:12" x14ac:dyDescent="0.25">
      <c r="C61" s="4"/>
      <c r="D61" s="4"/>
      <c r="I61" s="4"/>
      <c r="J61" s="4"/>
    </row>
    <row r="62" spans="3:12" x14ac:dyDescent="0.25">
      <c r="C62" s="4"/>
      <c r="D62" s="4"/>
      <c r="I62" s="4"/>
      <c r="J62" s="4"/>
    </row>
    <row r="71" spans="7:12" x14ac:dyDescent="0.25">
      <c r="G71" s="220"/>
      <c r="H71" s="220"/>
      <c r="I71" s="220"/>
      <c r="J71" s="220"/>
      <c r="K71" s="220"/>
      <c r="L71" s="220"/>
    </row>
    <row r="72" spans="7:12" x14ac:dyDescent="0.25">
      <c r="G72" s="220"/>
      <c r="H72" s="220"/>
      <c r="I72" s="220"/>
      <c r="J72" s="220"/>
      <c r="K72" s="220"/>
      <c r="L72" s="220"/>
    </row>
    <row r="73" spans="7:12" x14ac:dyDescent="0.25">
      <c r="G73" s="220"/>
      <c r="H73" s="220"/>
      <c r="I73" s="220"/>
      <c r="J73" s="220"/>
      <c r="K73" s="220"/>
      <c r="L73" s="220"/>
    </row>
    <row r="74" spans="7:12" x14ac:dyDescent="0.25">
      <c r="G74" s="220"/>
      <c r="H74" s="220"/>
      <c r="I74" s="220"/>
      <c r="J74" s="220"/>
      <c r="K74" s="220"/>
      <c r="L74" s="220"/>
    </row>
    <row r="75" spans="7:12" x14ac:dyDescent="0.25">
      <c r="G75" s="220"/>
      <c r="H75" s="220"/>
      <c r="I75" s="220"/>
      <c r="J75" s="220"/>
      <c r="K75" s="220"/>
      <c r="L75" s="220"/>
    </row>
    <row r="76" spans="7:12" x14ac:dyDescent="0.25">
      <c r="G76" s="220"/>
      <c r="H76" s="220"/>
      <c r="I76" s="220"/>
      <c r="J76" s="220"/>
      <c r="K76" s="220"/>
      <c r="L76" s="220"/>
    </row>
    <row r="77" spans="7:12" x14ac:dyDescent="0.25">
      <c r="G77" s="220"/>
      <c r="H77" s="220"/>
      <c r="I77" s="220"/>
      <c r="J77" s="220"/>
      <c r="K77" s="220"/>
      <c r="L77" s="220"/>
    </row>
    <row r="78" spans="7:12" x14ac:dyDescent="0.25">
      <c r="G78" s="220"/>
      <c r="H78" s="220"/>
      <c r="I78" s="220"/>
      <c r="J78" s="220"/>
      <c r="K78" s="220"/>
      <c r="L78" s="220"/>
    </row>
    <row r="79" spans="7:12" x14ac:dyDescent="0.25">
      <c r="G79" s="220"/>
      <c r="H79" s="220"/>
      <c r="I79" s="220"/>
      <c r="J79" s="220"/>
      <c r="K79" s="220"/>
      <c r="L79" s="220"/>
    </row>
    <row r="80" spans="7:12" x14ac:dyDescent="0.25">
      <c r="G80" s="220"/>
      <c r="H80" s="220"/>
      <c r="I80" s="220"/>
      <c r="J80" s="220"/>
      <c r="K80" s="220"/>
      <c r="L80" s="220"/>
    </row>
    <row r="81" spans="7:12" x14ac:dyDescent="0.25">
      <c r="G81" s="220"/>
      <c r="H81" s="220"/>
      <c r="I81" s="220"/>
      <c r="J81" s="220"/>
      <c r="K81" s="220"/>
      <c r="L81" s="220"/>
    </row>
    <row r="82" spans="7:12" x14ac:dyDescent="0.25">
      <c r="G82" s="220"/>
      <c r="H82" s="220"/>
      <c r="I82" s="220"/>
      <c r="J82" s="220"/>
      <c r="K82" s="220"/>
      <c r="L82" s="220"/>
    </row>
    <row r="83" spans="7:12" x14ac:dyDescent="0.25">
      <c r="G83" s="220"/>
      <c r="H83" s="220"/>
      <c r="I83" s="220"/>
      <c r="J83" s="220"/>
      <c r="K83" s="220"/>
      <c r="L83" s="220"/>
    </row>
    <row r="84" spans="7:12" x14ac:dyDescent="0.25">
      <c r="G84" s="220"/>
      <c r="H84" s="220"/>
      <c r="I84" s="220"/>
      <c r="J84" s="220"/>
      <c r="K84" s="220"/>
      <c r="L84" s="220"/>
    </row>
    <row r="85" spans="7:12" x14ac:dyDescent="0.25">
      <c r="G85" s="220"/>
      <c r="H85" s="220"/>
      <c r="I85" s="220"/>
      <c r="J85" s="220"/>
      <c r="K85" s="220"/>
      <c r="L85" s="220"/>
    </row>
    <row r="86" spans="7:12" x14ac:dyDescent="0.25">
      <c r="G86" s="220"/>
      <c r="H86" s="220"/>
      <c r="I86" s="220"/>
      <c r="J86" s="220"/>
      <c r="K86" s="220"/>
      <c r="L86" s="220"/>
    </row>
    <row r="87" spans="7:12" x14ac:dyDescent="0.25">
      <c r="G87" s="220"/>
      <c r="H87" s="220"/>
      <c r="I87" s="220"/>
      <c r="J87" s="220"/>
      <c r="K87" s="220"/>
      <c r="L87" s="220"/>
    </row>
    <row r="88" spans="7:12" x14ac:dyDescent="0.25">
      <c r="G88" s="220"/>
      <c r="H88" s="220"/>
      <c r="I88" s="220"/>
      <c r="J88" s="220"/>
      <c r="K88" s="220"/>
      <c r="L88" s="220"/>
    </row>
    <row r="89" spans="7:12" x14ac:dyDescent="0.25">
      <c r="G89" s="220"/>
      <c r="H89" s="220"/>
      <c r="I89" s="220"/>
      <c r="J89" s="220"/>
      <c r="K89" s="220"/>
      <c r="L89" s="220"/>
    </row>
    <row r="90" spans="7:12" x14ac:dyDescent="0.25">
      <c r="G90" s="220"/>
      <c r="H90" s="220"/>
      <c r="I90" s="220"/>
      <c r="J90" s="220"/>
      <c r="K90" s="220"/>
      <c r="L90" s="220"/>
    </row>
    <row r="91" spans="7:12" x14ac:dyDescent="0.25">
      <c r="G91" s="220"/>
      <c r="H91" s="220"/>
      <c r="I91" s="220"/>
      <c r="J91" s="220"/>
      <c r="K91" s="220"/>
      <c r="L91" s="220"/>
    </row>
    <row r="92" spans="7:12" x14ac:dyDescent="0.25">
      <c r="G92" s="220"/>
      <c r="H92" s="220"/>
      <c r="I92" s="220"/>
      <c r="J92" s="220"/>
      <c r="K92" s="220"/>
      <c r="L92" s="220"/>
    </row>
    <row r="93" spans="7:12" x14ac:dyDescent="0.25">
      <c r="G93" s="220"/>
      <c r="H93" s="220"/>
      <c r="I93" s="220"/>
      <c r="J93" s="220"/>
      <c r="K93" s="220"/>
      <c r="L93" s="220"/>
    </row>
    <row r="94" spans="7:12" x14ac:dyDescent="0.25">
      <c r="G94" s="220"/>
      <c r="H94" s="220"/>
      <c r="I94" s="220"/>
      <c r="J94" s="220"/>
      <c r="K94" s="220"/>
      <c r="L94" s="220"/>
    </row>
    <row r="95" spans="7:12" x14ac:dyDescent="0.25">
      <c r="G95" s="220"/>
      <c r="H95" s="220"/>
      <c r="I95" s="220"/>
      <c r="J95" s="220"/>
      <c r="K95" s="220"/>
      <c r="L95" s="220"/>
    </row>
    <row r="96" spans="7:12" x14ac:dyDescent="0.25">
      <c r="G96" s="220"/>
      <c r="H96" s="220"/>
      <c r="I96" s="220"/>
      <c r="J96" s="220"/>
      <c r="K96" s="220"/>
      <c r="L96" s="220"/>
    </row>
    <row r="97" spans="7:12" x14ac:dyDescent="0.25">
      <c r="G97" s="220"/>
      <c r="H97" s="220"/>
      <c r="I97" s="220"/>
      <c r="J97" s="220"/>
      <c r="K97" s="220"/>
      <c r="L97" s="220"/>
    </row>
    <row r="98" spans="7:12" x14ac:dyDescent="0.25">
      <c r="G98" s="220"/>
      <c r="H98" s="220"/>
      <c r="I98" s="220"/>
      <c r="J98" s="220"/>
      <c r="K98" s="220"/>
      <c r="L98" s="220"/>
    </row>
    <row r="99" spans="7:12" x14ac:dyDescent="0.25">
      <c r="G99" s="220"/>
      <c r="H99" s="220"/>
      <c r="I99" s="220"/>
      <c r="J99" s="220"/>
      <c r="K99" s="220"/>
      <c r="L99" s="220"/>
    </row>
    <row r="100" spans="7:12" x14ac:dyDescent="0.25">
      <c r="G100" s="220"/>
      <c r="H100" s="220"/>
      <c r="I100" s="220"/>
      <c r="J100" s="220"/>
      <c r="K100" s="220"/>
      <c r="L100" s="220"/>
    </row>
    <row r="101" spans="7:12" x14ac:dyDescent="0.25">
      <c r="G101" s="220"/>
      <c r="H101" s="220"/>
      <c r="I101" s="220"/>
      <c r="J101" s="220"/>
      <c r="K101" s="220"/>
      <c r="L101" s="220"/>
    </row>
    <row r="102" spans="7:12" x14ac:dyDescent="0.25">
      <c r="G102" s="220"/>
      <c r="H102" s="220"/>
      <c r="I102" s="220"/>
      <c r="J102" s="220"/>
      <c r="K102" s="220"/>
      <c r="L102" s="220"/>
    </row>
    <row r="103" spans="7:12" x14ac:dyDescent="0.25">
      <c r="G103" s="220"/>
      <c r="H103" s="220"/>
      <c r="I103" s="220"/>
      <c r="J103" s="220"/>
      <c r="K103" s="220"/>
      <c r="L103" s="220"/>
    </row>
    <row r="104" spans="7:12" x14ac:dyDescent="0.25">
      <c r="G104" s="220"/>
      <c r="H104" s="220"/>
      <c r="I104" s="220"/>
      <c r="J104" s="220"/>
      <c r="K104" s="220"/>
      <c r="L104" s="220"/>
    </row>
    <row r="105" spans="7:12" x14ac:dyDescent="0.25">
      <c r="G105" s="220"/>
      <c r="H105" s="220"/>
      <c r="I105" s="220"/>
      <c r="J105" s="220"/>
      <c r="K105" s="220"/>
      <c r="L105" s="220"/>
    </row>
    <row r="106" spans="7:12" x14ac:dyDescent="0.25">
      <c r="G106" s="220"/>
      <c r="H106" s="220"/>
      <c r="I106" s="220"/>
      <c r="J106" s="220"/>
      <c r="K106" s="220"/>
      <c r="L106" s="220"/>
    </row>
    <row r="107" spans="7:12" x14ac:dyDescent="0.25">
      <c r="G107" s="220"/>
      <c r="H107" s="220"/>
      <c r="I107" s="220"/>
      <c r="J107" s="220"/>
      <c r="K107" s="220"/>
      <c r="L107" s="220"/>
    </row>
    <row r="108" spans="7:12" x14ac:dyDescent="0.25">
      <c r="G108" s="220"/>
      <c r="H108" s="220"/>
      <c r="I108" s="220"/>
      <c r="J108" s="220"/>
      <c r="K108" s="220"/>
      <c r="L108" s="220"/>
    </row>
    <row r="109" spans="7:12" x14ac:dyDescent="0.25">
      <c r="G109" s="220"/>
      <c r="H109" s="220"/>
      <c r="I109" s="220"/>
      <c r="J109" s="220"/>
      <c r="K109" s="220"/>
      <c r="L109" s="220"/>
    </row>
    <row r="110" spans="7:12" x14ac:dyDescent="0.25">
      <c r="G110" s="220"/>
      <c r="H110" s="220"/>
      <c r="I110" s="220"/>
      <c r="J110" s="220"/>
      <c r="K110" s="220"/>
      <c r="L110" s="220"/>
    </row>
    <row r="111" spans="7:12" x14ac:dyDescent="0.25">
      <c r="G111" s="220"/>
      <c r="H111" s="220"/>
      <c r="I111" s="220"/>
      <c r="J111" s="220"/>
      <c r="K111" s="220"/>
      <c r="L111" s="220"/>
    </row>
    <row r="112" spans="7:12" x14ac:dyDescent="0.25">
      <c r="G112" s="220"/>
      <c r="H112" s="220"/>
      <c r="I112" s="220"/>
      <c r="J112" s="220"/>
      <c r="K112" s="220"/>
      <c r="L112" s="220"/>
    </row>
    <row r="113" spans="7:12" x14ac:dyDescent="0.25">
      <c r="G113" s="220"/>
      <c r="H113" s="220"/>
      <c r="I113" s="220"/>
      <c r="J113" s="220"/>
      <c r="K113" s="220"/>
      <c r="L113" s="220"/>
    </row>
    <row r="114" spans="7:12" x14ac:dyDescent="0.25">
      <c r="G114" s="220"/>
      <c r="H114" s="220"/>
      <c r="I114" s="220"/>
      <c r="J114" s="220"/>
      <c r="K114" s="220"/>
      <c r="L114" s="220"/>
    </row>
    <row r="115" spans="7:12" x14ac:dyDescent="0.25">
      <c r="G115" s="220"/>
      <c r="H115" s="220"/>
      <c r="I115" s="220"/>
      <c r="J115" s="220"/>
      <c r="K115" s="220"/>
      <c r="L115" s="220"/>
    </row>
    <row r="116" spans="7:12" x14ac:dyDescent="0.25">
      <c r="G116" s="220"/>
      <c r="H116" s="220"/>
      <c r="I116" s="220"/>
      <c r="J116" s="220"/>
      <c r="K116" s="220"/>
      <c r="L116" s="220"/>
    </row>
    <row r="117" spans="7:12" x14ac:dyDescent="0.25">
      <c r="G117" s="220"/>
      <c r="H117" s="220"/>
      <c r="I117" s="220"/>
      <c r="J117" s="220"/>
      <c r="K117" s="220"/>
      <c r="L117" s="220"/>
    </row>
    <row r="118" spans="7:12" x14ac:dyDescent="0.25">
      <c r="G118" s="220"/>
      <c r="H118" s="220"/>
      <c r="I118" s="220"/>
      <c r="J118" s="220"/>
      <c r="K118" s="220"/>
      <c r="L118" s="220"/>
    </row>
    <row r="119" spans="7:12" x14ac:dyDescent="0.25">
      <c r="G119" s="220"/>
      <c r="H119" s="220"/>
      <c r="I119" s="220"/>
      <c r="J119" s="220"/>
      <c r="K119" s="220"/>
      <c r="L119" s="220"/>
    </row>
    <row r="120" spans="7:12" x14ac:dyDescent="0.25">
      <c r="G120" s="220"/>
      <c r="H120" s="220"/>
      <c r="I120" s="220"/>
      <c r="J120" s="220"/>
      <c r="K120" s="220"/>
      <c r="L120" s="220"/>
    </row>
    <row r="121" spans="7:12" x14ac:dyDescent="0.25">
      <c r="G121" s="220"/>
      <c r="H121" s="220"/>
      <c r="I121" s="220"/>
      <c r="J121" s="220"/>
      <c r="K121" s="220"/>
      <c r="L121" s="220"/>
    </row>
    <row r="122" spans="7:12" x14ac:dyDescent="0.25">
      <c r="G122" s="220"/>
      <c r="H122" s="220"/>
      <c r="I122" s="220"/>
      <c r="J122" s="220"/>
      <c r="K122" s="220"/>
      <c r="L122" s="220"/>
    </row>
    <row r="123" spans="7:12" x14ac:dyDescent="0.25">
      <c r="G123" s="220"/>
      <c r="H123" s="220"/>
      <c r="I123" s="220"/>
      <c r="J123" s="220"/>
      <c r="K123" s="220"/>
      <c r="L123" s="220"/>
    </row>
    <row r="124" spans="7:12" x14ac:dyDescent="0.25">
      <c r="G124" s="220"/>
      <c r="H124" s="220"/>
      <c r="I124" s="220"/>
      <c r="J124" s="220"/>
      <c r="K124" s="220"/>
      <c r="L124" s="220"/>
    </row>
    <row r="125" spans="7:12" x14ac:dyDescent="0.25">
      <c r="G125" s="220"/>
      <c r="H125" s="220"/>
      <c r="I125" s="220"/>
      <c r="J125" s="220"/>
      <c r="K125" s="220"/>
      <c r="L125" s="220"/>
    </row>
    <row r="126" spans="7:12" x14ac:dyDescent="0.25">
      <c r="G126" s="220"/>
      <c r="H126" s="220"/>
      <c r="I126" s="220"/>
      <c r="J126" s="220"/>
      <c r="K126" s="220"/>
      <c r="L126" s="220"/>
    </row>
    <row r="127" spans="7:12" x14ac:dyDescent="0.25">
      <c r="G127" s="220"/>
      <c r="H127" s="220"/>
      <c r="I127" s="220"/>
      <c r="J127" s="220"/>
      <c r="K127" s="220"/>
      <c r="L127" s="220"/>
    </row>
    <row r="128" spans="7:12" x14ac:dyDescent="0.25">
      <c r="G128" s="220"/>
      <c r="H128" s="220"/>
      <c r="I128" s="220"/>
      <c r="J128" s="220"/>
      <c r="K128" s="220"/>
      <c r="L128" s="220"/>
    </row>
    <row r="129" spans="7:12" x14ac:dyDescent="0.25">
      <c r="G129" s="220"/>
      <c r="H129" s="220"/>
      <c r="I129" s="220"/>
      <c r="J129" s="220"/>
      <c r="K129" s="220"/>
      <c r="L129" s="220"/>
    </row>
    <row r="130" spans="7:12" x14ac:dyDescent="0.25">
      <c r="G130" s="220"/>
      <c r="H130" s="220"/>
      <c r="I130" s="220"/>
      <c r="J130" s="220"/>
      <c r="K130" s="220"/>
      <c r="L130" s="220"/>
    </row>
    <row r="131" spans="7:12" x14ac:dyDescent="0.25">
      <c r="G131" s="220"/>
      <c r="H131" s="220"/>
      <c r="I131" s="220"/>
      <c r="J131" s="220"/>
      <c r="K131" s="220"/>
      <c r="L131" s="220"/>
    </row>
    <row r="132" spans="7:12" x14ac:dyDescent="0.25">
      <c r="G132" s="220"/>
      <c r="H132" s="220"/>
      <c r="I132" s="220"/>
      <c r="J132" s="220"/>
      <c r="K132" s="220"/>
      <c r="L132" s="220"/>
    </row>
    <row r="133" spans="7:12" x14ac:dyDescent="0.25">
      <c r="G133" s="220"/>
      <c r="H133" s="220"/>
      <c r="I133" s="220"/>
      <c r="J133" s="220"/>
      <c r="K133" s="220"/>
      <c r="L133" s="220"/>
    </row>
    <row r="134" spans="7:12" x14ac:dyDescent="0.25">
      <c r="G134" s="220"/>
      <c r="H134" s="220"/>
      <c r="I134" s="220"/>
      <c r="J134" s="220"/>
      <c r="K134" s="220"/>
      <c r="L134" s="220"/>
    </row>
    <row r="135" spans="7:12" x14ac:dyDescent="0.25">
      <c r="G135" s="220"/>
      <c r="H135" s="220"/>
      <c r="I135" s="220"/>
      <c r="J135" s="220"/>
      <c r="K135" s="220"/>
      <c r="L135" s="220"/>
    </row>
    <row r="136" spans="7:12" x14ac:dyDescent="0.25">
      <c r="G136" s="220"/>
      <c r="H136" s="220"/>
      <c r="I136" s="220"/>
      <c r="J136" s="220"/>
      <c r="K136" s="220"/>
      <c r="L136" s="220"/>
    </row>
    <row r="137" spans="7:12" x14ac:dyDescent="0.25">
      <c r="G137" s="220"/>
      <c r="H137" s="220"/>
      <c r="I137" s="220"/>
      <c r="J137" s="220"/>
      <c r="K137" s="220"/>
      <c r="L137" s="220"/>
    </row>
    <row r="138" spans="7:12" x14ac:dyDescent="0.25">
      <c r="G138" s="220"/>
      <c r="H138" s="220"/>
      <c r="I138" s="220"/>
      <c r="J138" s="220"/>
      <c r="K138" s="220"/>
      <c r="L138" s="220"/>
    </row>
    <row r="139" spans="7:12" x14ac:dyDescent="0.25">
      <c r="G139" s="220"/>
      <c r="H139" s="220"/>
      <c r="I139" s="220"/>
      <c r="J139" s="220"/>
      <c r="K139" s="220"/>
      <c r="L139" s="220"/>
    </row>
    <row r="140" spans="7:12" x14ac:dyDescent="0.25">
      <c r="G140" s="220"/>
      <c r="H140" s="220"/>
      <c r="I140" s="220"/>
      <c r="J140" s="220"/>
      <c r="K140" s="220"/>
      <c r="L140" s="220"/>
    </row>
    <row r="141" spans="7:12" x14ac:dyDescent="0.25">
      <c r="G141" s="220"/>
      <c r="H141" s="220"/>
      <c r="I141" s="220"/>
      <c r="J141" s="220"/>
      <c r="K141" s="220"/>
      <c r="L141" s="220"/>
    </row>
    <row r="142" spans="7:12" x14ac:dyDescent="0.25">
      <c r="G142" s="220"/>
      <c r="H142" s="220"/>
      <c r="I142" s="220"/>
      <c r="J142" s="220"/>
      <c r="K142" s="220"/>
      <c r="L142" s="220"/>
    </row>
    <row r="143" spans="7:12" x14ac:dyDescent="0.25">
      <c r="G143" s="220"/>
      <c r="H143" s="220"/>
      <c r="I143" s="220"/>
      <c r="J143" s="220"/>
      <c r="K143" s="220"/>
      <c r="L143" s="220"/>
    </row>
    <row r="144" spans="7:12" x14ac:dyDescent="0.25">
      <c r="G144" s="220"/>
      <c r="H144" s="220"/>
      <c r="I144" s="220"/>
      <c r="J144" s="220"/>
      <c r="K144" s="220"/>
      <c r="L144" s="220"/>
    </row>
    <row r="145" spans="7:12" x14ac:dyDescent="0.25">
      <c r="G145" s="220"/>
      <c r="H145" s="220"/>
      <c r="I145" s="220"/>
      <c r="J145" s="220"/>
      <c r="K145" s="220"/>
      <c r="L145" s="220"/>
    </row>
    <row r="146" spans="7:12" x14ac:dyDescent="0.25">
      <c r="G146" s="220"/>
      <c r="H146" s="220"/>
      <c r="I146" s="220"/>
      <c r="J146" s="220"/>
      <c r="K146" s="220"/>
      <c r="L146" s="220"/>
    </row>
    <row r="147" spans="7:12" x14ac:dyDescent="0.25">
      <c r="G147" s="220"/>
      <c r="H147" s="220"/>
      <c r="I147" s="220"/>
      <c r="J147" s="220"/>
      <c r="K147" s="220"/>
      <c r="L147" s="220"/>
    </row>
    <row r="148" spans="7:12" x14ac:dyDescent="0.25">
      <c r="G148" s="220"/>
      <c r="H148" s="220"/>
      <c r="I148" s="220"/>
      <c r="J148" s="220"/>
      <c r="K148" s="220"/>
      <c r="L148" s="220"/>
    </row>
    <row r="149" spans="7:12" x14ac:dyDescent="0.25">
      <c r="G149" s="220"/>
      <c r="H149" s="220"/>
      <c r="I149" s="220"/>
      <c r="J149" s="220"/>
      <c r="K149" s="220"/>
      <c r="L149" s="220"/>
    </row>
    <row r="150" spans="7:12" x14ac:dyDescent="0.25">
      <c r="G150" s="220"/>
      <c r="H150" s="220"/>
      <c r="I150" s="220"/>
      <c r="J150" s="220"/>
      <c r="K150" s="220"/>
      <c r="L150" s="220"/>
    </row>
    <row r="151" spans="7:12" x14ac:dyDescent="0.25">
      <c r="G151" s="220"/>
      <c r="H151" s="220"/>
      <c r="I151" s="220"/>
      <c r="J151" s="220"/>
      <c r="K151" s="220"/>
      <c r="L151" s="220"/>
    </row>
    <row r="152" spans="7:12" x14ac:dyDescent="0.25">
      <c r="G152" s="220"/>
      <c r="H152" s="220"/>
      <c r="I152" s="220"/>
      <c r="J152" s="220"/>
      <c r="K152" s="220"/>
      <c r="L152" s="220"/>
    </row>
    <row r="153" spans="7:12" x14ac:dyDescent="0.25">
      <c r="G153" s="220"/>
      <c r="H153" s="220"/>
      <c r="I153" s="220"/>
      <c r="J153" s="220"/>
      <c r="K153" s="220"/>
      <c r="L153" s="220"/>
    </row>
    <row r="154" spans="7:12" x14ac:dyDescent="0.25">
      <c r="G154" s="220"/>
      <c r="H154" s="220"/>
      <c r="I154" s="220"/>
      <c r="J154" s="220"/>
      <c r="K154" s="220"/>
      <c r="L154" s="220"/>
    </row>
    <row r="155" spans="7:12" x14ac:dyDescent="0.25">
      <c r="G155" s="220"/>
      <c r="H155" s="220"/>
      <c r="I155" s="220"/>
      <c r="J155" s="220"/>
      <c r="K155" s="220"/>
      <c r="L155" s="220"/>
    </row>
    <row r="156" spans="7:12" x14ac:dyDescent="0.25">
      <c r="G156" s="220"/>
      <c r="H156" s="220"/>
      <c r="I156" s="220"/>
      <c r="J156" s="220"/>
      <c r="K156" s="220"/>
      <c r="L156" s="220"/>
    </row>
    <row r="157" spans="7:12" x14ac:dyDescent="0.25">
      <c r="G157" s="220"/>
      <c r="H157" s="220"/>
      <c r="I157" s="220"/>
      <c r="J157" s="220"/>
      <c r="K157" s="220"/>
      <c r="L157" s="220"/>
    </row>
    <row r="158" spans="7:12" x14ac:dyDescent="0.25">
      <c r="G158" s="220"/>
      <c r="H158" s="220"/>
      <c r="I158" s="220"/>
      <c r="J158" s="220"/>
      <c r="K158" s="220"/>
      <c r="L158" s="220"/>
    </row>
    <row r="159" spans="7:12" x14ac:dyDescent="0.25">
      <c r="G159" s="220"/>
      <c r="H159" s="220"/>
      <c r="I159" s="220"/>
      <c r="J159" s="220"/>
      <c r="K159" s="220"/>
      <c r="L159" s="220"/>
    </row>
    <row r="160" spans="7:12" x14ac:dyDescent="0.25">
      <c r="G160" s="220"/>
      <c r="H160" s="220"/>
      <c r="I160" s="220"/>
      <c r="J160" s="220"/>
      <c r="K160" s="220"/>
      <c r="L160" s="220"/>
    </row>
    <row r="161" spans="7:12" x14ac:dyDescent="0.25">
      <c r="G161" s="220"/>
      <c r="H161" s="220"/>
      <c r="I161" s="220"/>
      <c r="J161" s="220"/>
      <c r="K161" s="220"/>
      <c r="L161" s="220"/>
    </row>
    <row r="162" spans="7:12" x14ac:dyDescent="0.25">
      <c r="G162" s="220"/>
      <c r="H162" s="220"/>
      <c r="I162" s="220"/>
      <c r="J162" s="220"/>
      <c r="K162" s="220"/>
      <c r="L162" s="220"/>
    </row>
    <row r="163" spans="7:12" x14ac:dyDescent="0.25">
      <c r="G163" s="220"/>
      <c r="H163" s="220"/>
      <c r="I163" s="220"/>
      <c r="J163" s="220"/>
      <c r="K163" s="220"/>
      <c r="L163" s="220"/>
    </row>
    <row r="164" spans="7:12" x14ac:dyDescent="0.25">
      <c r="G164" s="220"/>
      <c r="H164" s="220"/>
      <c r="I164" s="220"/>
      <c r="J164" s="220"/>
      <c r="K164" s="220"/>
      <c r="L164" s="220"/>
    </row>
    <row r="165" spans="7:12" x14ac:dyDescent="0.25">
      <c r="G165" s="220"/>
      <c r="H165" s="220"/>
      <c r="I165" s="220"/>
      <c r="J165" s="220"/>
      <c r="K165" s="220"/>
      <c r="L165" s="220"/>
    </row>
    <row r="166" spans="7:12" x14ac:dyDescent="0.25">
      <c r="G166" s="220"/>
      <c r="H166" s="220"/>
      <c r="I166" s="220"/>
      <c r="J166" s="220"/>
      <c r="K166" s="220"/>
      <c r="L166" s="220"/>
    </row>
    <row r="167" spans="7:12" x14ac:dyDescent="0.25">
      <c r="G167" s="220"/>
      <c r="H167" s="220"/>
      <c r="I167" s="220"/>
      <c r="J167" s="220"/>
      <c r="K167" s="220"/>
      <c r="L167" s="220"/>
    </row>
    <row r="168" spans="7:12" x14ac:dyDescent="0.25">
      <c r="G168" s="220"/>
      <c r="H168" s="220"/>
      <c r="I168" s="220"/>
      <c r="J168" s="220"/>
      <c r="K168" s="220"/>
      <c r="L168" s="220"/>
    </row>
    <row r="169" spans="7:12" x14ac:dyDescent="0.25">
      <c r="G169" s="220"/>
      <c r="H169" s="220"/>
      <c r="I169" s="220"/>
      <c r="J169" s="220"/>
      <c r="K169" s="220"/>
      <c r="L169" s="220"/>
    </row>
    <row r="170" spans="7:12" x14ac:dyDescent="0.25">
      <c r="G170" s="220"/>
      <c r="H170" s="220"/>
      <c r="I170" s="220"/>
      <c r="J170" s="220"/>
      <c r="K170" s="220"/>
      <c r="L170" s="220"/>
    </row>
    <row r="171" spans="7:12" x14ac:dyDescent="0.25">
      <c r="G171" s="220"/>
      <c r="H171" s="220"/>
      <c r="I171" s="220"/>
      <c r="J171" s="220"/>
      <c r="K171" s="220"/>
      <c r="L171" s="220"/>
    </row>
    <row r="172" spans="7:12" x14ac:dyDescent="0.25">
      <c r="G172" s="220"/>
      <c r="H172" s="220"/>
      <c r="I172" s="220"/>
      <c r="J172" s="220"/>
      <c r="K172" s="220"/>
      <c r="L172" s="220"/>
    </row>
    <row r="173" spans="7:12" x14ac:dyDescent="0.25">
      <c r="G173" s="220"/>
      <c r="H173" s="220"/>
      <c r="I173" s="220"/>
      <c r="J173" s="220"/>
      <c r="K173" s="220"/>
      <c r="L173" s="220"/>
    </row>
    <row r="174" spans="7:12" x14ac:dyDescent="0.25">
      <c r="G174" s="220"/>
      <c r="H174" s="220"/>
      <c r="I174" s="220"/>
      <c r="J174" s="220"/>
      <c r="K174" s="220"/>
      <c r="L174" s="220"/>
    </row>
    <row r="175" spans="7:12" x14ac:dyDescent="0.25">
      <c r="G175" s="220"/>
      <c r="H175" s="220"/>
      <c r="I175" s="220"/>
      <c r="J175" s="220"/>
      <c r="K175" s="220"/>
      <c r="L175" s="220"/>
    </row>
    <row r="176" spans="7:12" x14ac:dyDescent="0.25">
      <c r="G176" s="220"/>
      <c r="H176" s="220"/>
      <c r="I176" s="220"/>
      <c r="J176" s="220"/>
      <c r="K176" s="220"/>
      <c r="L176" s="220"/>
    </row>
    <row r="177" spans="2:12" x14ac:dyDescent="0.25">
      <c r="G177" s="220"/>
      <c r="H177" s="220"/>
      <c r="I177" s="220"/>
      <c r="J177" s="220"/>
      <c r="K177" s="220"/>
      <c r="L177" s="220"/>
    </row>
    <row r="178" spans="2:12" x14ac:dyDescent="0.25">
      <c r="G178" s="220"/>
      <c r="H178" s="220"/>
      <c r="I178" s="220"/>
      <c r="J178" s="220"/>
      <c r="K178" s="220"/>
      <c r="L178" s="220"/>
    </row>
    <row r="179" spans="2:12" x14ac:dyDescent="0.25">
      <c r="G179" s="220"/>
      <c r="H179" s="220"/>
      <c r="I179" s="220"/>
      <c r="J179" s="220"/>
      <c r="K179" s="220"/>
      <c r="L179" s="220"/>
    </row>
    <row r="180" spans="2:12" x14ac:dyDescent="0.25">
      <c r="G180" s="220"/>
      <c r="H180" s="220"/>
      <c r="I180" s="220"/>
      <c r="J180" s="220"/>
      <c r="K180" s="220"/>
      <c r="L180" s="220"/>
    </row>
    <row r="181" spans="2:12" x14ac:dyDescent="0.25">
      <c r="G181" s="220"/>
      <c r="H181" s="220"/>
      <c r="I181" s="220"/>
      <c r="J181" s="220"/>
      <c r="K181" s="220"/>
      <c r="L181" s="220"/>
    </row>
    <row r="182" spans="2:12" ht="13.5" thickBot="1" x14ac:dyDescent="0.35">
      <c r="B182" s="48"/>
      <c r="C182" s="55" t="s">
        <v>36</v>
      </c>
      <c r="G182" s="220"/>
      <c r="H182" s="220"/>
      <c r="I182" s="220"/>
      <c r="J182" s="220"/>
      <c r="K182" s="220"/>
      <c r="L182" s="220"/>
    </row>
    <row r="183" spans="2:12" x14ac:dyDescent="0.25">
      <c r="B183" s="48" t="s">
        <v>178</v>
      </c>
      <c r="C183" s="142">
        <v>4</v>
      </c>
      <c r="D183" t="s">
        <v>177</v>
      </c>
      <c r="F183" s="177"/>
      <c r="G183" s="243"/>
      <c r="H183" s="220"/>
      <c r="I183" s="220"/>
      <c r="J183" s="220"/>
      <c r="K183" s="220"/>
      <c r="L183" s="220"/>
    </row>
    <row r="184" spans="2:12" x14ac:dyDescent="0.25">
      <c r="B184" s="48" t="s">
        <v>179</v>
      </c>
      <c r="C184" s="151">
        <v>0.8</v>
      </c>
      <c r="F184" s="264"/>
      <c r="G184" s="265"/>
      <c r="H184" s="220"/>
      <c r="I184" s="220"/>
      <c r="J184" s="220"/>
      <c r="K184" s="220"/>
      <c r="L184" s="220"/>
    </row>
    <row r="185" spans="2:12" ht="13" thickBot="1" x14ac:dyDescent="0.3">
      <c r="B185" s="48" t="s">
        <v>184</v>
      </c>
      <c r="C185" s="152">
        <v>500</v>
      </c>
      <c r="D185" t="s">
        <v>180</v>
      </c>
      <c r="F185" s="177"/>
      <c r="G185" s="243"/>
      <c r="H185" s="220"/>
      <c r="I185" s="220"/>
      <c r="J185" s="220"/>
      <c r="K185" s="220"/>
      <c r="L185" s="220"/>
    </row>
    <row r="186" spans="2:12" ht="13" x14ac:dyDescent="0.3">
      <c r="B186" s="48"/>
      <c r="C186" s="55" t="s">
        <v>97</v>
      </c>
      <c r="G186" s="220"/>
      <c r="H186" s="220"/>
      <c r="I186" s="220"/>
      <c r="J186" s="220"/>
      <c r="K186" s="220"/>
      <c r="L186" s="220"/>
    </row>
    <row r="187" spans="2:12" ht="13" x14ac:dyDescent="0.3">
      <c r="B187" s="58" t="s">
        <v>181</v>
      </c>
      <c r="C187" s="105" t="s">
        <v>182</v>
      </c>
      <c r="G187" s="220"/>
      <c r="H187" s="220"/>
      <c r="I187" s="220"/>
      <c r="J187" s="220"/>
      <c r="K187" s="220"/>
      <c r="L187" s="220"/>
    </row>
    <row r="188" spans="2:12" ht="13" x14ac:dyDescent="0.3">
      <c r="B188" s="58" t="s">
        <v>183</v>
      </c>
      <c r="C188" s="3">
        <f>33000*C183*C184/ C185</f>
        <v>211.2</v>
      </c>
      <c r="D188" s="1" t="s">
        <v>131</v>
      </c>
      <c r="G188" s="220"/>
      <c r="H188" s="220"/>
      <c r="I188" s="220"/>
      <c r="J188" s="220"/>
      <c r="K188" s="220"/>
      <c r="L188" s="220"/>
    </row>
    <row r="189" spans="2:12" x14ac:dyDescent="0.25">
      <c r="G189" s="220"/>
      <c r="H189" s="220"/>
      <c r="I189" s="220"/>
      <c r="J189" s="220"/>
      <c r="K189" s="220"/>
      <c r="L189" s="220"/>
    </row>
    <row r="190" spans="2:12" x14ac:dyDescent="0.25">
      <c r="G190" s="220"/>
      <c r="H190" s="220"/>
      <c r="I190" s="220"/>
      <c r="J190" s="220"/>
      <c r="K190" s="220"/>
      <c r="L190" s="220"/>
    </row>
    <row r="191" spans="2:12" x14ac:dyDescent="0.25">
      <c r="G191" s="220"/>
      <c r="H191" s="220"/>
      <c r="I191" s="220"/>
      <c r="J191" s="220"/>
      <c r="K191" s="220"/>
      <c r="L191" s="220"/>
    </row>
    <row r="192" spans="2:12" x14ac:dyDescent="0.25">
      <c r="G192" s="220"/>
      <c r="H192" s="220"/>
      <c r="I192" s="220"/>
      <c r="J192" s="220"/>
      <c r="K192" s="220"/>
      <c r="L192" s="220"/>
    </row>
    <row r="193" spans="7:12" x14ac:dyDescent="0.25">
      <c r="G193" s="220"/>
      <c r="H193" s="220"/>
      <c r="I193" s="220"/>
      <c r="J193" s="220"/>
      <c r="K193" s="220"/>
      <c r="L193" s="220"/>
    </row>
    <row r="194" spans="7:12" x14ac:dyDescent="0.25">
      <c r="G194" s="220"/>
      <c r="H194" s="220"/>
      <c r="I194" s="220"/>
      <c r="J194" s="220"/>
      <c r="K194" s="220"/>
      <c r="L194" s="220"/>
    </row>
    <row r="195" spans="7:12" x14ac:dyDescent="0.25">
      <c r="G195" s="220"/>
      <c r="H195" s="220"/>
      <c r="I195" s="220"/>
      <c r="J195" s="220"/>
      <c r="K195" s="220"/>
      <c r="L195" s="220"/>
    </row>
    <row r="196" spans="7:12" x14ac:dyDescent="0.25">
      <c r="G196" s="220"/>
      <c r="H196" s="220"/>
      <c r="I196" s="220"/>
      <c r="J196" s="220"/>
      <c r="K196" s="220"/>
      <c r="L196" s="220"/>
    </row>
    <row r="197" spans="7:12" x14ac:dyDescent="0.25">
      <c r="G197" s="220"/>
      <c r="H197" s="220"/>
      <c r="I197" s="220"/>
      <c r="J197" s="220"/>
      <c r="K197" s="220"/>
      <c r="L197" s="220"/>
    </row>
    <row r="198" spans="7:12" x14ac:dyDescent="0.25">
      <c r="G198" s="220"/>
      <c r="H198" s="220"/>
      <c r="I198" s="220"/>
      <c r="J198" s="220"/>
      <c r="K198" s="220"/>
      <c r="L198" s="220"/>
    </row>
    <row r="199" spans="7:12" x14ac:dyDescent="0.25">
      <c r="G199" s="220"/>
      <c r="H199" s="220"/>
      <c r="I199" s="220"/>
      <c r="J199" s="220"/>
      <c r="K199" s="220"/>
      <c r="L199" s="220"/>
    </row>
    <row r="200" spans="7:12" x14ac:dyDescent="0.25">
      <c r="G200" s="220"/>
      <c r="H200" s="220"/>
      <c r="I200" s="220"/>
      <c r="J200" s="220"/>
      <c r="K200" s="220"/>
      <c r="L200" s="220"/>
    </row>
    <row r="201" spans="7:12" x14ac:dyDescent="0.25">
      <c r="G201" s="220"/>
      <c r="H201" s="220"/>
      <c r="I201" s="220"/>
      <c r="J201" s="220"/>
      <c r="K201" s="220"/>
      <c r="L201" s="220"/>
    </row>
    <row r="202" spans="7:12" x14ac:dyDescent="0.25">
      <c r="G202" s="220"/>
      <c r="H202" s="220"/>
      <c r="I202" s="220"/>
      <c r="J202" s="220"/>
      <c r="K202" s="220"/>
      <c r="L202" s="220"/>
    </row>
    <row r="203" spans="7:12" x14ac:dyDescent="0.25">
      <c r="G203" s="220"/>
      <c r="H203" s="220"/>
      <c r="I203" s="220"/>
      <c r="J203" s="220"/>
      <c r="K203" s="220"/>
      <c r="L203" s="220"/>
    </row>
    <row r="204" spans="7:12" x14ac:dyDescent="0.25">
      <c r="G204" s="220"/>
      <c r="H204" s="220"/>
      <c r="I204" s="220"/>
      <c r="J204" s="220"/>
      <c r="K204" s="220"/>
      <c r="L204" s="220"/>
    </row>
    <row r="205" spans="7:12" x14ac:dyDescent="0.25">
      <c r="G205" s="220"/>
      <c r="H205" s="220"/>
      <c r="I205" s="220"/>
      <c r="J205" s="220"/>
      <c r="K205" s="220"/>
      <c r="L205" s="220"/>
    </row>
    <row r="206" spans="7:12" x14ac:dyDescent="0.25">
      <c r="G206" s="220"/>
      <c r="H206" s="220"/>
      <c r="I206" s="220"/>
      <c r="J206" s="220"/>
      <c r="K206" s="220"/>
      <c r="L206" s="220"/>
    </row>
    <row r="207" spans="7:12" x14ac:dyDescent="0.25">
      <c r="G207" s="220"/>
      <c r="H207" s="220"/>
      <c r="I207" s="220"/>
      <c r="J207" s="220"/>
      <c r="K207" s="220"/>
      <c r="L207" s="220"/>
    </row>
    <row r="208" spans="7:12" x14ac:dyDescent="0.25">
      <c r="G208" s="220"/>
      <c r="H208" s="220"/>
      <c r="I208" s="220"/>
      <c r="J208" s="220"/>
      <c r="K208" s="220"/>
      <c r="L208" s="220"/>
    </row>
    <row r="209" spans="1:12" x14ac:dyDescent="0.25">
      <c r="G209" s="220"/>
      <c r="H209" s="220"/>
      <c r="I209" s="220"/>
      <c r="J209" s="220"/>
      <c r="K209" s="220"/>
      <c r="L209" s="220"/>
    </row>
    <row r="210" spans="1:12" x14ac:dyDescent="0.25">
      <c r="G210" s="220"/>
      <c r="H210" s="220"/>
      <c r="I210" s="220"/>
      <c r="J210" s="220"/>
      <c r="K210" s="220"/>
      <c r="L210" s="220"/>
    </row>
    <row r="211" spans="1:12" x14ac:dyDescent="0.25">
      <c r="G211" s="220"/>
      <c r="H211" s="220"/>
      <c r="I211" s="220"/>
      <c r="J211" s="220"/>
      <c r="K211" s="220"/>
      <c r="L211" s="220"/>
    </row>
    <row r="212" spans="1:12" x14ac:dyDescent="0.25">
      <c r="G212" s="220"/>
      <c r="H212" s="220"/>
      <c r="I212" s="220"/>
      <c r="J212" s="220"/>
      <c r="K212" s="220"/>
      <c r="L212" s="220"/>
    </row>
    <row r="213" spans="1:12" x14ac:dyDescent="0.25">
      <c r="G213" s="220"/>
      <c r="H213" s="220"/>
      <c r="I213" s="220"/>
      <c r="J213" s="220"/>
      <c r="K213" s="220"/>
      <c r="L213" s="220"/>
    </row>
    <row r="214" spans="1:12" x14ac:dyDescent="0.25">
      <c r="G214" s="220"/>
      <c r="H214" s="220"/>
      <c r="I214" s="220"/>
      <c r="J214" s="220"/>
      <c r="K214" s="220"/>
      <c r="L214" s="220"/>
    </row>
    <row r="215" spans="1:12" x14ac:dyDescent="0.25">
      <c r="G215" s="220"/>
      <c r="H215" s="220"/>
      <c r="I215" s="220"/>
      <c r="J215" s="220"/>
      <c r="K215" s="220"/>
      <c r="L215" s="220"/>
    </row>
    <row r="216" spans="1:12" x14ac:dyDescent="0.25">
      <c r="G216" s="220"/>
      <c r="H216" s="220"/>
      <c r="I216" s="220"/>
      <c r="J216" s="220"/>
      <c r="K216" s="220"/>
      <c r="L216" s="220"/>
    </row>
    <row r="217" spans="1:12" x14ac:dyDescent="0.25">
      <c r="G217" s="220"/>
      <c r="H217" s="220"/>
      <c r="I217" s="220"/>
      <c r="J217" s="220"/>
      <c r="K217" s="220"/>
      <c r="L217" s="220"/>
    </row>
    <row r="218" spans="1:12" x14ac:dyDescent="0.25">
      <c r="G218" s="220"/>
      <c r="H218" s="220"/>
      <c r="I218" s="220"/>
      <c r="J218" s="220"/>
      <c r="K218" s="220"/>
      <c r="L218" s="220"/>
    </row>
    <row r="219" spans="1:12" ht="13" x14ac:dyDescent="0.3">
      <c r="A219" s="52" t="s">
        <v>145</v>
      </c>
      <c r="C219" s="4"/>
      <c r="D219" t="s">
        <v>176</v>
      </c>
      <c r="G219" s="220"/>
      <c r="H219" s="220"/>
      <c r="I219" s="220"/>
      <c r="J219" s="220"/>
      <c r="K219" s="220"/>
      <c r="L219" s="220"/>
    </row>
    <row r="220" spans="1:12" ht="13.5" thickBot="1" x14ac:dyDescent="0.35">
      <c r="B220" s="48"/>
      <c r="C220" s="55" t="s">
        <v>36</v>
      </c>
      <c r="G220" s="220"/>
      <c r="H220" s="220"/>
      <c r="I220" s="220"/>
      <c r="J220" s="220"/>
      <c r="K220" s="220"/>
      <c r="L220" s="220"/>
    </row>
    <row r="221" spans="1:12" x14ac:dyDescent="0.25">
      <c r="B221" s="48" t="s">
        <v>128</v>
      </c>
      <c r="C221" s="142">
        <v>5.0000000000000001E-3</v>
      </c>
      <c r="D221" t="s">
        <v>129</v>
      </c>
      <c r="F221" s="177"/>
      <c r="G221" s="220"/>
      <c r="H221" s="220"/>
      <c r="I221" s="220"/>
      <c r="J221" s="220"/>
      <c r="K221" s="220"/>
      <c r="L221" s="220"/>
    </row>
    <row r="222" spans="1:12" x14ac:dyDescent="0.25">
      <c r="B222" s="48" t="s">
        <v>130</v>
      </c>
      <c r="C222" s="143">
        <v>100</v>
      </c>
      <c r="D222" t="s">
        <v>131</v>
      </c>
      <c r="F222" s="177"/>
      <c r="G222" s="220"/>
      <c r="H222" s="220"/>
      <c r="I222" s="220"/>
      <c r="J222" s="220"/>
      <c r="K222" s="220"/>
      <c r="L222" s="220"/>
    </row>
    <row r="223" spans="1:12" x14ac:dyDescent="0.25">
      <c r="B223" s="144" t="s">
        <v>132</v>
      </c>
      <c r="C223" s="95">
        <v>2.5</v>
      </c>
      <c r="D223" t="s">
        <v>129</v>
      </c>
      <c r="F223" s="177"/>
      <c r="G223" s="220"/>
      <c r="H223" s="220"/>
      <c r="I223" s="220"/>
      <c r="J223" s="220"/>
      <c r="K223" s="220"/>
      <c r="L223" s="220"/>
    </row>
    <row r="224" spans="1:12" x14ac:dyDescent="0.25">
      <c r="B224" s="144" t="s">
        <v>133</v>
      </c>
      <c r="C224" s="95">
        <v>12</v>
      </c>
      <c r="D224" t="s">
        <v>129</v>
      </c>
      <c r="F224" s="177"/>
      <c r="G224" s="220"/>
      <c r="H224" s="220"/>
      <c r="I224" s="220"/>
      <c r="J224" s="220"/>
      <c r="K224" s="220"/>
      <c r="L224" s="220"/>
    </row>
    <row r="225" spans="2:12" ht="13" thickBot="1" x14ac:dyDescent="0.3">
      <c r="B225" s="48" t="s">
        <v>134</v>
      </c>
      <c r="C225" s="145">
        <v>30000000</v>
      </c>
      <c r="D225" t="s">
        <v>135</v>
      </c>
      <c r="F225" s="177"/>
      <c r="G225" s="220"/>
      <c r="H225" s="220"/>
      <c r="I225" s="220"/>
      <c r="J225" s="220"/>
      <c r="K225" s="220"/>
      <c r="L225" s="220"/>
    </row>
    <row r="226" spans="2:12" ht="13" x14ac:dyDescent="0.3">
      <c r="B226" s="48"/>
      <c r="C226" s="55" t="s">
        <v>37</v>
      </c>
      <c r="G226" s="220"/>
      <c r="H226" s="220"/>
      <c r="I226" s="220"/>
      <c r="J226" s="220"/>
      <c r="K226" s="220"/>
      <c r="L226" s="220"/>
    </row>
    <row r="227" spans="2:12" x14ac:dyDescent="0.25">
      <c r="B227" s="48" t="s">
        <v>136</v>
      </c>
      <c r="C227" s="4" t="s">
        <v>137</v>
      </c>
      <c r="G227" s="220"/>
      <c r="H227" s="220"/>
      <c r="I227" s="220"/>
      <c r="J227" s="220"/>
      <c r="K227" s="220"/>
      <c r="L227" s="220"/>
    </row>
    <row r="228" spans="2:12" x14ac:dyDescent="0.25">
      <c r="B228" s="48" t="s">
        <v>138</v>
      </c>
      <c r="C228" s="127">
        <f>3.1416*C223^4/64</f>
        <v>1.91748046875</v>
      </c>
      <c r="D228" t="s">
        <v>139</v>
      </c>
      <c r="G228" s="220"/>
      <c r="H228" s="220"/>
      <c r="I228" s="220"/>
      <c r="J228" s="220"/>
      <c r="K228" s="220"/>
      <c r="L228" s="220"/>
    </row>
    <row r="229" spans="2:12" ht="13" x14ac:dyDescent="0.3">
      <c r="B229" s="58" t="s">
        <v>140</v>
      </c>
      <c r="C229" s="52" t="s">
        <v>141</v>
      </c>
      <c r="D229" s="1"/>
      <c r="G229" s="220"/>
      <c r="H229" s="220"/>
      <c r="I229" s="220"/>
      <c r="J229" s="220"/>
      <c r="K229" s="220"/>
      <c r="L229" s="220"/>
    </row>
    <row r="230" spans="2:12" ht="13" x14ac:dyDescent="0.3">
      <c r="B230" s="58" t="s">
        <v>25</v>
      </c>
      <c r="C230" s="125">
        <f>C222*C224^3/(3*C225*C228)</f>
        <v>1.0013139801375096E-3</v>
      </c>
      <c r="D230" s="1" t="s">
        <v>129</v>
      </c>
      <c r="G230" s="220"/>
      <c r="H230" s="220"/>
      <c r="I230" s="220"/>
      <c r="J230" s="220"/>
      <c r="K230" s="220"/>
      <c r="L230" s="220"/>
    </row>
    <row r="231" spans="2:12" ht="13" x14ac:dyDescent="0.3">
      <c r="B231" s="58" t="s">
        <v>142</v>
      </c>
      <c r="C231" s="3" t="s">
        <v>143</v>
      </c>
      <c r="G231" s="220"/>
      <c r="H231" s="220"/>
      <c r="I231" s="220"/>
      <c r="J231" s="220"/>
      <c r="K231" s="220"/>
      <c r="L231" s="220"/>
    </row>
    <row r="232" spans="2:12" ht="13" x14ac:dyDescent="0.3">
      <c r="B232" s="58" t="s">
        <v>144</v>
      </c>
      <c r="C232" s="146">
        <f>C230 / C221</f>
        <v>0.20026279602750191</v>
      </c>
      <c r="G232" s="220"/>
      <c r="H232" s="220"/>
      <c r="I232" s="220"/>
      <c r="J232" s="220"/>
      <c r="K232" s="220"/>
      <c r="L232" s="220"/>
    </row>
    <row r="233" spans="2:12" x14ac:dyDescent="0.25">
      <c r="G233" s="220"/>
      <c r="H233" s="220"/>
      <c r="I233" s="220"/>
      <c r="J233" s="220"/>
      <c r="K233" s="220"/>
      <c r="L233" s="220"/>
    </row>
    <row r="234" spans="2:12" x14ac:dyDescent="0.25">
      <c r="G234" s="220"/>
      <c r="H234" s="220"/>
      <c r="I234" s="220"/>
      <c r="J234" s="220"/>
      <c r="K234" s="220"/>
      <c r="L234" s="220"/>
    </row>
    <row r="235" spans="2:12" x14ac:dyDescent="0.25">
      <c r="G235" s="220"/>
      <c r="H235" s="220"/>
      <c r="I235" s="220"/>
      <c r="J235" s="220"/>
      <c r="K235" s="220"/>
      <c r="L235" s="220"/>
    </row>
    <row r="236" spans="2:12" x14ac:dyDescent="0.25">
      <c r="G236" s="220"/>
      <c r="H236" s="220"/>
      <c r="I236" s="220"/>
      <c r="J236" s="220"/>
      <c r="K236" s="220"/>
      <c r="L236" s="220"/>
    </row>
    <row r="237" spans="2:12" x14ac:dyDescent="0.25">
      <c r="G237" s="220"/>
      <c r="H237" s="220"/>
      <c r="I237" s="220"/>
      <c r="J237" s="220"/>
      <c r="K237" s="220"/>
      <c r="L237" s="220"/>
    </row>
    <row r="238" spans="2:12" x14ac:dyDescent="0.25">
      <c r="G238" s="220"/>
      <c r="H238" s="220"/>
      <c r="I238" s="220"/>
      <c r="J238" s="220"/>
      <c r="K238" s="220"/>
      <c r="L238" s="220"/>
    </row>
    <row r="239" spans="2:12" x14ac:dyDescent="0.25">
      <c r="G239" s="220"/>
      <c r="H239" s="220"/>
      <c r="I239" s="220"/>
      <c r="J239" s="220"/>
      <c r="K239" s="220"/>
      <c r="L239" s="220"/>
    </row>
    <row r="240" spans="2:12" x14ac:dyDescent="0.25">
      <c r="G240" s="220"/>
      <c r="H240" s="220"/>
      <c r="I240" s="220"/>
      <c r="J240" s="220"/>
      <c r="K240" s="220"/>
      <c r="L240" s="220"/>
    </row>
    <row r="241" spans="7:12" x14ac:dyDescent="0.25">
      <c r="G241" s="220"/>
      <c r="H241" s="220"/>
      <c r="I241" s="220"/>
      <c r="J241" s="220"/>
      <c r="K241" s="220"/>
      <c r="L241" s="220"/>
    </row>
    <row r="242" spans="7:12" x14ac:dyDescent="0.25">
      <c r="G242" s="220"/>
      <c r="H242" s="220"/>
      <c r="I242" s="220"/>
      <c r="J242" s="220"/>
      <c r="K242" s="220"/>
      <c r="L242" s="220"/>
    </row>
    <row r="243" spans="7:12" x14ac:dyDescent="0.25">
      <c r="G243" s="220"/>
      <c r="H243" s="220"/>
      <c r="I243" s="220"/>
      <c r="J243" s="220"/>
      <c r="K243" s="220"/>
      <c r="L243" s="220"/>
    </row>
    <row r="244" spans="7:12" x14ac:dyDescent="0.25">
      <c r="G244" s="220"/>
      <c r="H244" s="220"/>
      <c r="I244" s="220"/>
      <c r="J244" s="220"/>
      <c r="K244" s="220"/>
      <c r="L244" s="220"/>
    </row>
    <row r="245" spans="7:12" x14ac:dyDescent="0.25">
      <c r="G245" s="220"/>
      <c r="H245" s="220"/>
      <c r="I245" s="220"/>
      <c r="J245" s="220"/>
      <c r="K245" s="220"/>
      <c r="L245" s="220"/>
    </row>
    <row r="246" spans="7:12" x14ac:dyDescent="0.25">
      <c r="G246" s="220"/>
      <c r="H246" s="220"/>
      <c r="I246" s="220"/>
      <c r="J246" s="220"/>
      <c r="K246" s="220"/>
      <c r="L246" s="220"/>
    </row>
    <row r="247" spans="7:12" x14ac:dyDescent="0.25">
      <c r="G247" s="220"/>
      <c r="H247" s="220"/>
      <c r="I247" s="220"/>
      <c r="J247" s="220"/>
      <c r="K247" s="220"/>
      <c r="L247" s="220"/>
    </row>
    <row r="248" spans="7:12" x14ac:dyDescent="0.25">
      <c r="G248" s="220"/>
      <c r="H248" s="220"/>
      <c r="I248" s="220"/>
      <c r="J248" s="220"/>
      <c r="K248" s="220"/>
      <c r="L248" s="220"/>
    </row>
    <row r="249" spans="7:12" x14ac:dyDescent="0.25">
      <c r="G249" s="220"/>
      <c r="H249" s="220"/>
      <c r="I249" s="220"/>
      <c r="J249" s="220"/>
      <c r="K249" s="220"/>
      <c r="L249" s="220"/>
    </row>
    <row r="250" spans="7:12" x14ac:dyDescent="0.25">
      <c r="G250" s="220"/>
      <c r="H250" s="220"/>
      <c r="I250" s="220"/>
      <c r="J250" s="220"/>
      <c r="K250" s="220"/>
      <c r="L250" s="220"/>
    </row>
    <row r="251" spans="7:12" x14ac:dyDescent="0.25">
      <c r="G251" s="220"/>
      <c r="H251" s="220"/>
      <c r="I251" s="220"/>
      <c r="J251" s="220"/>
      <c r="K251" s="220"/>
      <c r="L251" s="220"/>
    </row>
    <row r="252" spans="7:12" x14ac:dyDescent="0.25">
      <c r="G252" s="220"/>
      <c r="H252" s="220"/>
      <c r="I252" s="220"/>
      <c r="J252" s="220"/>
      <c r="K252" s="220"/>
      <c r="L252" s="220"/>
    </row>
    <row r="253" spans="7:12" x14ac:dyDescent="0.25">
      <c r="G253" s="220"/>
      <c r="H253" s="220"/>
      <c r="I253" s="220"/>
      <c r="J253" s="220"/>
      <c r="K253" s="220"/>
      <c r="L253" s="220"/>
    </row>
    <row r="254" spans="7:12" x14ac:dyDescent="0.25">
      <c r="G254" s="220"/>
      <c r="H254" s="220"/>
      <c r="I254" s="220"/>
      <c r="J254" s="220"/>
      <c r="K254" s="220"/>
      <c r="L254" s="220"/>
    </row>
    <row r="255" spans="7:12" x14ac:dyDescent="0.25">
      <c r="G255" s="220"/>
      <c r="H255" s="220"/>
      <c r="I255" s="220"/>
      <c r="J255" s="220"/>
      <c r="K255" s="220"/>
      <c r="L255" s="220"/>
    </row>
    <row r="256" spans="7:12" x14ac:dyDescent="0.25">
      <c r="G256" s="220"/>
      <c r="H256" s="220"/>
      <c r="I256" s="220"/>
      <c r="J256" s="220"/>
      <c r="K256" s="220"/>
      <c r="L256" s="220"/>
    </row>
    <row r="257" spans="1:12" x14ac:dyDescent="0.25">
      <c r="G257" s="220"/>
      <c r="H257" s="220"/>
      <c r="I257" s="220"/>
      <c r="J257" s="220"/>
      <c r="K257" s="220"/>
      <c r="L257" s="220"/>
    </row>
    <row r="258" spans="1:12" x14ac:dyDescent="0.25">
      <c r="G258" s="220"/>
      <c r="H258" s="220"/>
      <c r="I258" s="220"/>
      <c r="J258" s="220"/>
      <c r="K258" s="220"/>
      <c r="L258" s="220"/>
    </row>
    <row r="259" spans="1:12" ht="13" x14ac:dyDescent="0.3">
      <c r="C259" s="52" t="s">
        <v>146</v>
      </c>
      <c r="G259" s="220"/>
      <c r="H259" s="220"/>
      <c r="I259" s="220"/>
      <c r="J259" s="220"/>
      <c r="K259" s="220"/>
      <c r="L259" s="220"/>
    </row>
    <row r="260" spans="1:12" ht="13" thickBot="1" x14ac:dyDescent="0.3">
      <c r="C260" s="5" t="s">
        <v>147</v>
      </c>
      <c r="G260" s="220"/>
      <c r="H260" s="220"/>
      <c r="I260" s="220"/>
      <c r="J260" s="220"/>
      <c r="K260" s="220"/>
      <c r="L260" s="220"/>
    </row>
    <row r="261" spans="1:12" ht="13" x14ac:dyDescent="0.3">
      <c r="C261" s="6" t="s">
        <v>148</v>
      </c>
      <c r="D261" s="6" t="s">
        <v>149</v>
      </c>
      <c r="E261" s="6" t="s">
        <v>150</v>
      </c>
      <c r="G261" s="220"/>
      <c r="H261" s="220"/>
      <c r="I261" s="220"/>
      <c r="J261" s="220"/>
      <c r="K261" s="220"/>
      <c r="L261" s="220"/>
    </row>
    <row r="262" spans="1:12" ht="13.5" thickBot="1" x14ac:dyDescent="0.35">
      <c r="C262" s="62" t="s">
        <v>151</v>
      </c>
      <c r="D262" s="62" t="s">
        <v>152</v>
      </c>
      <c r="E262" s="62" t="s">
        <v>153</v>
      </c>
      <c r="G262" s="220"/>
      <c r="H262" s="220"/>
      <c r="I262" s="220"/>
      <c r="J262" s="220"/>
      <c r="K262" s="220"/>
      <c r="L262" s="220"/>
    </row>
    <row r="263" spans="1:12" x14ac:dyDescent="0.25">
      <c r="C263" s="147" t="s">
        <v>154</v>
      </c>
      <c r="D263" s="7">
        <v>4</v>
      </c>
      <c r="E263" s="7">
        <v>500</v>
      </c>
      <c r="G263" s="220"/>
      <c r="H263" s="220"/>
      <c r="I263" s="220"/>
      <c r="J263" s="220"/>
      <c r="K263" s="220"/>
      <c r="L263" s="220"/>
    </row>
    <row r="264" spans="1:12" x14ac:dyDescent="0.25">
      <c r="C264" s="148" t="s">
        <v>155</v>
      </c>
      <c r="D264" s="7">
        <v>16</v>
      </c>
      <c r="E264" s="7">
        <v>1300</v>
      </c>
      <c r="G264" s="220"/>
      <c r="H264" s="220"/>
      <c r="I264" s="220"/>
      <c r="J264" s="220"/>
      <c r="K264" s="220"/>
      <c r="L264" s="220"/>
    </row>
    <row r="265" spans="1:12" x14ac:dyDescent="0.25">
      <c r="C265" s="148" t="s">
        <v>156</v>
      </c>
      <c r="D265" s="7">
        <v>38</v>
      </c>
      <c r="E265" s="7">
        <v>2300</v>
      </c>
      <c r="G265" s="220"/>
      <c r="H265" s="220"/>
      <c r="I265" s="220"/>
      <c r="J265" s="220"/>
      <c r="K265" s="220"/>
      <c r="L265" s="220"/>
    </row>
    <row r="266" spans="1:12" x14ac:dyDescent="0.25">
      <c r="C266" s="148" t="s">
        <v>157</v>
      </c>
      <c r="D266" s="7">
        <v>77</v>
      </c>
      <c r="E266" s="7">
        <v>3700</v>
      </c>
      <c r="G266" s="220"/>
      <c r="H266" s="220"/>
      <c r="I266" s="220"/>
      <c r="J266" s="220"/>
      <c r="K266" s="220"/>
      <c r="L266" s="220"/>
    </row>
    <row r="267" spans="1:12" x14ac:dyDescent="0.25">
      <c r="C267" s="148" t="s">
        <v>158</v>
      </c>
      <c r="D267" s="7">
        <v>138</v>
      </c>
      <c r="E267" s="7">
        <v>5500</v>
      </c>
      <c r="G267" s="220"/>
      <c r="H267" s="220"/>
      <c r="I267" s="220"/>
      <c r="J267" s="220"/>
      <c r="K267" s="220"/>
      <c r="L267" s="220"/>
    </row>
    <row r="268" spans="1:12" x14ac:dyDescent="0.25">
      <c r="C268" s="148" t="s">
        <v>159</v>
      </c>
      <c r="D268" s="7">
        <v>222</v>
      </c>
      <c r="E268" s="7">
        <v>7600</v>
      </c>
      <c r="G268" s="220"/>
      <c r="H268" s="220"/>
      <c r="I268" s="220"/>
      <c r="J268" s="220"/>
      <c r="K268" s="220"/>
      <c r="L268" s="220"/>
    </row>
    <row r="269" spans="1:12" ht="13" thickBot="1" x14ac:dyDescent="0.3">
      <c r="C269" s="149" t="s">
        <v>160</v>
      </c>
      <c r="D269" s="8">
        <v>333</v>
      </c>
      <c r="E269" s="8">
        <v>10000</v>
      </c>
      <c r="G269" s="220"/>
      <c r="H269" s="220"/>
      <c r="I269" s="220"/>
      <c r="J269" s="220"/>
      <c r="K269" s="220"/>
      <c r="L269" s="220"/>
    </row>
    <row r="270" spans="1:12" x14ac:dyDescent="0.25">
      <c r="G270" s="220"/>
      <c r="H270" s="220"/>
      <c r="I270" s="220"/>
      <c r="J270" s="220"/>
      <c r="K270" s="220"/>
      <c r="L270" s="220"/>
    </row>
    <row r="271" spans="1:12" ht="13" x14ac:dyDescent="0.3">
      <c r="A271" s="130" t="s">
        <v>161</v>
      </c>
      <c r="C271" s="4"/>
      <c r="D271" t="s">
        <v>176</v>
      </c>
      <c r="G271" s="220"/>
      <c r="H271" s="220"/>
      <c r="I271" s="220"/>
      <c r="J271" s="220"/>
      <c r="K271" s="220"/>
      <c r="L271" s="220"/>
    </row>
    <row r="272" spans="1:12" x14ac:dyDescent="0.25">
      <c r="B272" s="129" t="s">
        <v>162</v>
      </c>
      <c r="C272" s="4"/>
      <c r="G272" s="220"/>
      <c r="H272" s="220"/>
      <c r="I272" s="220"/>
      <c r="J272" s="220"/>
      <c r="K272" s="220"/>
      <c r="L272" s="220"/>
    </row>
    <row r="273" spans="2:12" x14ac:dyDescent="0.25">
      <c r="B273" s="129" t="s">
        <v>299</v>
      </c>
      <c r="C273" s="4"/>
      <c r="G273" s="220"/>
      <c r="H273" s="220"/>
      <c r="I273" s="220"/>
      <c r="J273" s="220"/>
      <c r="K273" s="220"/>
      <c r="L273" s="220"/>
    </row>
    <row r="274" spans="2:12" ht="13.5" thickBot="1" x14ac:dyDescent="0.35">
      <c r="B274" s="48"/>
      <c r="C274" s="55" t="s">
        <v>36</v>
      </c>
      <c r="G274" s="220"/>
      <c r="H274" s="220"/>
      <c r="I274" s="220"/>
      <c r="J274" s="220"/>
      <c r="K274" s="220"/>
      <c r="L274" s="220"/>
    </row>
    <row r="275" spans="2:12" x14ac:dyDescent="0.25">
      <c r="B275" s="48" t="s">
        <v>163</v>
      </c>
      <c r="C275" s="142">
        <v>5.0000000000000001E-3</v>
      </c>
      <c r="D275" t="s">
        <v>129</v>
      </c>
      <c r="F275" s="177"/>
      <c r="G275" s="220"/>
      <c r="H275" s="220"/>
      <c r="I275" s="220"/>
      <c r="J275" s="220"/>
      <c r="K275" s="220"/>
      <c r="L275" s="220"/>
    </row>
    <row r="276" spans="2:12" x14ac:dyDescent="0.25">
      <c r="B276" s="48" t="s">
        <v>164</v>
      </c>
      <c r="C276" s="143">
        <v>1000</v>
      </c>
      <c r="D276" t="s">
        <v>131</v>
      </c>
      <c r="F276" s="177"/>
      <c r="G276" s="220"/>
      <c r="H276" s="220"/>
      <c r="I276" s="220"/>
      <c r="J276" s="220"/>
      <c r="K276" s="220"/>
      <c r="L276" s="220"/>
    </row>
    <row r="277" spans="2:12" x14ac:dyDescent="0.25">
      <c r="B277" s="48" t="s">
        <v>165</v>
      </c>
      <c r="C277" s="95">
        <v>0.4</v>
      </c>
      <c r="D277" t="s">
        <v>129</v>
      </c>
      <c r="F277" s="177"/>
      <c r="G277" s="220"/>
      <c r="H277" s="220"/>
      <c r="I277" s="220"/>
      <c r="J277" s="220"/>
      <c r="K277" s="220"/>
      <c r="L277" s="220"/>
    </row>
    <row r="278" spans="2:12" x14ac:dyDescent="0.25">
      <c r="B278" s="144" t="s">
        <v>166</v>
      </c>
      <c r="C278" s="95">
        <v>1.75</v>
      </c>
      <c r="D278" t="s">
        <v>129</v>
      </c>
      <c r="F278" s="177"/>
      <c r="G278" s="220"/>
      <c r="H278" s="220"/>
      <c r="I278" s="220"/>
      <c r="J278" s="220"/>
      <c r="K278" s="220"/>
      <c r="L278" s="220"/>
    </row>
    <row r="279" spans="2:12" x14ac:dyDescent="0.25">
      <c r="B279" s="144" t="s">
        <v>167</v>
      </c>
      <c r="C279" s="95">
        <v>2</v>
      </c>
      <c r="D279" t="s">
        <v>129</v>
      </c>
      <c r="F279" s="177"/>
      <c r="G279" s="220"/>
      <c r="H279" s="220"/>
      <c r="I279" s="220"/>
      <c r="J279" s="220"/>
      <c r="K279" s="220"/>
      <c r="L279" s="220"/>
    </row>
    <row r="280" spans="2:12" x14ac:dyDescent="0.25">
      <c r="B280" s="144" t="s">
        <v>133</v>
      </c>
      <c r="C280" s="95">
        <v>14</v>
      </c>
      <c r="D280" t="s">
        <v>129</v>
      </c>
      <c r="F280" s="177"/>
      <c r="G280" s="220"/>
      <c r="H280" s="220"/>
      <c r="I280" s="220"/>
      <c r="J280" s="220"/>
      <c r="K280" s="220"/>
      <c r="L280" s="220"/>
    </row>
    <row r="281" spans="2:12" ht="13" thickBot="1" x14ac:dyDescent="0.3">
      <c r="B281" s="48" t="s">
        <v>134</v>
      </c>
      <c r="C281" s="145">
        <v>30000000</v>
      </c>
      <c r="D281" t="s">
        <v>135</v>
      </c>
      <c r="F281" s="177"/>
      <c r="G281" s="220"/>
      <c r="H281" s="220"/>
      <c r="I281" s="220"/>
      <c r="J281" s="220"/>
      <c r="K281" s="220"/>
      <c r="L281" s="220"/>
    </row>
    <row r="282" spans="2:12" ht="13" x14ac:dyDescent="0.3">
      <c r="B282" s="48"/>
      <c r="C282" s="55" t="s">
        <v>37</v>
      </c>
      <c r="G282" s="220"/>
      <c r="H282" s="220"/>
      <c r="I282" s="220"/>
      <c r="J282" s="220"/>
      <c r="K282" s="220"/>
      <c r="L282" s="220"/>
    </row>
    <row r="283" spans="2:12" x14ac:dyDescent="0.25">
      <c r="B283" s="48" t="s">
        <v>168</v>
      </c>
      <c r="C283" s="4" t="s">
        <v>169</v>
      </c>
      <c r="G283" s="220"/>
      <c r="H283" s="220"/>
      <c r="I283" s="220"/>
      <c r="J283" s="220"/>
      <c r="K283" s="220"/>
      <c r="L283" s="220"/>
    </row>
    <row r="284" spans="2:12" x14ac:dyDescent="0.25">
      <c r="B284" s="48" t="s">
        <v>170</v>
      </c>
      <c r="C284" s="132">
        <f>C276*C277</f>
        <v>400</v>
      </c>
      <c r="D284" t="s">
        <v>171</v>
      </c>
      <c r="G284" s="220"/>
      <c r="H284" s="220"/>
      <c r="I284" s="220"/>
      <c r="J284" s="220"/>
      <c r="K284" s="220"/>
      <c r="L284" s="220"/>
    </row>
    <row r="285" spans="2:12" x14ac:dyDescent="0.25">
      <c r="B285" s="48" t="s">
        <v>136</v>
      </c>
      <c r="C285" s="4" t="s">
        <v>172</v>
      </c>
      <c r="G285" s="220"/>
      <c r="H285" s="220"/>
      <c r="I285" s="220"/>
      <c r="J285" s="220"/>
      <c r="K285" s="220"/>
      <c r="L285" s="220"/>
    </row>
    <row r="286" spans="2:12" x14ac:dyDescent="0.25">
      <c r="B286" s="48" t="s">
        <v>138</v>
      </c>
      <c r="C286" s="57">
        <f>C279*C278^3 / 12</f>
        <v>0.89322916666666663</v>
      </c>
      <c r="D286" t="s">
        <v>139</v>
      </c>
      <c r="G286" s="220"/>
      <c r="H286" s="220"/>
      <c r="I286" s="220"/>
      <c r="J286" s="220"/>
      <c r="K286" s="220"/>
      <c r="L286" s="220"/>
    </row>
    <row r="287" spans="2:12" ht="13" x14ac:dyDescent="0.3">
      <c r="B287" s="58" t="s">
        <v>140</v>
      </c>
      <c r="C287" s="52" t="s">
        <v>173</v>
      </c>
      <c r="D287" s="1"/>
      <c r="G287" s="220"/>
      <c r="H287" s="220"/>
      <c r="I287" s="220"/>
      <c r="J287" s="220"/>
      <c r="K287" s="220"/>
      <c r="L287" s="220"/>
    </row>
    <row r="288" spans="2:12" ht="13" x14ac:dyDescent="0.3">
      <c r="B288" s="58" t="s">
        <v>25</v>
      </c>
      <c r="C288" s="60">
        <f>C276*C277*(3*C280^2 - 4*C277^2)/(24*C281*C286)</f>
        <v>3.6531622934888241E-4</v>
      </c>
      <c r="D288" s="1" t="s">
        <v>129</v>
      </c>
      <c r="G288" s="220"/>
      <c r="H288" s="220"/>
      <c r="I288" s="220"/>
      <c r="J288" s="220"/>
      <c r="K288" s="220"/>
      <c r="L288" s="220"/>
    </row>
    <row r="289" spans="2:12" ht="13" x14ac:dyDescent="0.3">
      <c r="B289" s="58" t="s">
        <v>142</v>
      </c>
      <c r="C289" s="3" t="s">
        <v>143</v>
      </c>
      <c r="E289" t="s">
        <v>1</v>
      </c>
      <c r="G289" s="220"/>
      <c r="H289" s="220"/>
      <c r="I289" s="220"/>
      <c r="J289" s="220"/>
      <c r="K289" s="220"/>
      <c r="L289" s="220"/>
    </row>
    <row r="290" spans="2:12" ht="13" x14ac:dyDescent="0.3">
      <c r="B290" s="58" t="s">
        <v>144</v>
      </c>
      <c r="C290" s="146">
        <f>C288 / C275</f>
        <v>7.3063245869776486E-2</v>
      </c>
      <c r="G290" s="220"/>
      <c r="H290" s="220"/>
      <c r="I290" s="220"/>
      <c r="J290" s="220"/>
      <c r="K290" s="220"/>
      <c r="L290" s="220"/>
    </row>
    <row r="291" spans="2:12" x14ac:dyDescent="0.25">
      <c r="G291" s="220"/>
      <c r="H291" s="220"/>
      <c r="I291" s="220"/>
      <c r="J291" s="220"/>
      <c r="K291" s="220"/>
      <c r="L291" s="220"/>
    </row>
    <row r="292" spans="2:12" x14ac:dyDescent="0.25">
      <c r="G292" s="220"/>
      <c r="H292" s="220"/>
      <c r="I292" s="220"/>
      <c r="J292" s="220"/>
      <c r="K292" s="220"/>
      <c r="L292" s="220"/>
    </row>
    <row r="293" spans="2:12" x14ac:dyDescent="0.25">
      <c r="G293" s="220"/>
      <c r="H293" s="220"/>
      <c r="I293" s="220"/>
      <c r="J293" s="220"/>
      <c r="K293" s="220"/>
      <c r="L293" s="220"/>
    </row>
    <row r="294" spans="2:12" x14ac:dyDescent="0.25">
      <c r="G294" s="220"/>
      <c r="H294" s="220"/>
      <c r="I294" s="220"/>
      <c r="J294" s="220"/>
      <c r="K294" s="220"/>
      <c r="L294" s="220"/>
    </row>
    <row r="295" spans="2:12" x14ac:dyDescent="0.25">
      <c r="G295" s="220"/>
      <c r="H295" s="220"/>
      <c r="I295" s="220"/>
      <c r="J295" s="220"/>
      <c r="K295" s="220"/>
      <c r="L295" s="220"/>
    </row>
    <row r="296" spans="2:12" x14ac:dyDescent="0.25">
      <c r="G296" s="220"/>
      <c r="H296" s="220"/>
      <c r="I296" s="220"/>
      <c r="J296" s="220"/>
      <c r="K296" s="220"/>
      <c r="L296" s="220"/>
    </row>
    <row r="297" spans="2:12" x14ac:dyDescent="0.25">
      <c r="G297" s="220"/>
      <c r="H297" s="220"/>
      <c r="I297" s="220"/>
      <c r="J297" s="220"/>
      <c r="K297" s="220"/>
      <c r="L297" s="220"/>
    </row>
    <row r="298" spans="2:12" x14ac:dyDescent="0.25">
      <c r="G298" s="220"/>
      <c r="H298" s="220"/>
      <c r="I298" s="220"/>
      <c r="J298" s="220"/>
      <c r="K298" s="220"/>
      <c r="L298" s="220"/>
    </row>
    <row r="299" spans="2:12" x14ac:dyDescent="0.25">
      <c r="G299" s="220"/>
      <c r="H299" s="220"/>
      <c r="I299" s="220"/>
      <c r="J299" s="220"/>
      <c r="K299" s="220"/>
      <c r="L299" s="220"/>
    </row>
    <row r="300" spans="2:12" x14ac:dyDescent="0.25">
      <c r="G300" s="220"/>
      <c r="H300" s="220"/>
      <c r="I300" s="220"/>
      <c r="J300" s="220"/>
      <c r="K300" s="220"/>
      <c r="L300" s="220"/>
    </row>
    <row r="301" spans="2:12" x14ac:dyDescent="0.25">
      <c r="G301" s="220"/>
      <c r="H301" s="220"/>
      <c r="I301" s="220"/>
      <c r="J301" s="220"/>
      <c r="K301" s="220"/>
      <c r="L301" s="220"/>
    </row>
    <row r="302" spans="2:12" x14ac:dyDescent="0.25">
      <c r="G302" s="220"/>
      <c r="H302" s="220"/>
      <c r="I302" s="220"/>
      <c r="J302" s="220"/>
      <c r="K302" s="220"/>
      <c r="L302" s="220"/>
    </row>
    <row r="303" spans="2:12" x14ac:dyDescent="0.25">
      <c r="G303" s="220"/>
      <c r="H303" s="220"/>
      <c r="I303" s="220"/>
      <c r="J303" s="220"/>
      <c r="K303" s="220"/>
      <c r="L303" s="220"/>
    </row>
    <row r="304" spans="2:12" x14ac:dyDescent="0.25">
      <c r="G304" s="220"/>
      <c r="H304" s="220"/>
      <c r="I304" s="220"/>
      <c r="J304" s="220"/>
      <c r="K304" s="220"/>
      <c r="L304" s="220"/>
    </row>
    <row r="305" spans="2:12" x14ac:dyDescent="0.25">
      <c r="G305" s="220"/>
      <c r="H305" s="220"/>
      <c r="I305" s="220"/>
      <c r="J305" s="220"/>
      <c r="K305" s="220"/>
      <c r="L305" s="220"/>
    </row>
    <row r="306" spans="2:12" x14ac:dyDescent="0.25">
      <c r="G306" s="220"/>
      <c r="H306" s="220"/>
      <c r="I306" s="220"/>
      <c r="J306" s="220"/>
      <c r="K306" s="220"/>
      <c r="L306" s="220"/>
    </row>
    <row r="307" spans="2:12" x14ac:dyDescent="0.25">
      <c r="G307" s="220"/>
      <c r="H307" s="220"/>
      <c r="I307" s="220"/>
      <c r="J307" s="220"/>
      <c r="K307" s="220"/>
      <c r="L307" s="220"/>
    </row>
    <row r="308" spans="2:12" x14ac:dyDescent="0.25">
      <c r="G308" s="220"/>
      <c r="H308" s="220"/>
      <c r="I308" s="220"/>
      <c r="J308" s="220"/>
      <c r="K308" s="220"/>
      <c r="L308" s="220"/>
    </row>
    <row r="309" spans="2:12" ht="13" x14ac:dyDescent="0.3">
      <c r="B309" s="52" t="s">
        <v>174</v>
      </c>
      <c r="C309" s="4"/>
      <c r="E309" t="s">
        <v>185</v>
      </c>
      <c r="G309" s="220"/>
      <c r="H309" s="220"/>
      <c r="I309" s="220"/>
      <c r="J309" s="220"/>
      <c r="K309" s="220"/>
      <c r="L309" s="220"/>
    </row>
    <row r="310" spans="2:12" ht="13.5" thickBot="1" x14ac:dyDescent="0.35">
      <c r="B310" s="48"/>
      <c r="C310" s="55" t="s">
        <v>36</v>
      </c>
      <c r="G310" s="220"/>
      <c r="H310" s="220"/>
      <c r="I310" s="220"/>
      <c r="J310" s="220"/>
      <c r="K310" s="220"/>
      <c r="L310" s="220"/>
    </row>
    <row r="311" spans="2:12" x14ac:dyDescent="0.25">
      <c r="B311" s="48" t="s">
        <v>163</v>
      </c>
      <c r="C311" s="150">
        <v>0.01</v>
      </c>
      <c r="D311" t="s">
        <v>129</v>
      </c>
      <c r="G311" s="220"/>
      <c r="H311" s="220"/>
      <c r="I311" s="220"/>
      <c r="J311" s="220"/>
      <c r="K311" s="220"/>
      <c r="L311" s="220"/>
    </row>
    <row r="312" spans="2:12" x14ac:dyDescent="0.25">
      <c r="B312" s="48" t="s">
        <v>164</v>
      </c>
      <c r="C312" s="143">
        <v>300</v>
      </c>
      <c r="D312" t="s">
        <v>131</v>
      </c>
      <c r="G312" s="220"/>
      <c r="H312" s="220"/>
      <c r="I312" s="220"/>
      <c r="J312" s="220"/>
      <c r="K312" s="220"/>
      <c r="L312" s="220"/>
    </row>
    <row r="313" spans="2:12" x14ac:dyDescent="0.25">
      <c r="B313" s="48" t="s">
        <v>165</v>
      </c>
      <c r="C313" s="95">
        <v>0.2</v>
      </c>
      <c r="D313" t="s">
        <v>129</v>
      </c>
      <c r="G313" s="220"/>
      <c r="H313" s="220"/>
      <c r="I313" s="220"/>
      <c r="J313" s="220"/>
      <c r="K313" s="220"/>
      <c r="L313" s="220"/>
    </row>
    <row r="314" spans="2:12" x14ac:dyDescent="0.25">
      <c r="B314" s="144" t="s">
        <v>166</v>
      </c>
      <c r="C314" s="95">
        <v>3</v>
      </c>
      <c r="D314" t="s">
        <v>129</v>
      </c>
      <c r="G314" s="220"/>
      <c r="H314" s="220"/>
      <c r="I314" s="220"/>
      <c r="J314" s="220"/>
      <c r="K314" s="220"/>
      <c r="L314" s="220"/>
    </row>
    <row r="315" spans="2:12" x14ac:dyDescent="0.25">
      <c r="B315" s="144" t="s">
        <v>167</v>
      </c>
      <c r="C315" s="95">
        <v>3</v>
      </c>
      <c r="D315" t="s">
        <v>129</v>
      </c>
      <c r="G315" s="220"/>
      <c r="H315" s="220"/>
      <c r="I315" s="220"/>
      <c r="J315" s="220"/>
      <c r="K315" s="220"/>
      <c r="L315" s="220"/>
    </row>
    <row r="316" spans="2:12" x14ac:dyDescent="0.25">
      <c r="B316" s="144" t="s">
        <v>133</v>
      </c>
      <c r="C316" s="95">
        <v>20</v>
      </c>
      <c r="D316" t="s">
        <v>129</v>
      </c>
      <c r="G316" s="220"/>
      <c r="H316" s="220"/>
      <c r="I316" s="220"/>
      <c r="J316" s="220"/>
      <c r="K316" s="220"/>
      <c r="L316" s="220"/>
    </row>
    <row r="317" spans="2:12" ht="13" thickBot="1" x14ac:dyDescent="0.3">
      <c r="B317" s="48" t="s">
        <v>134</v>
      </c>
      <c r="C317" s="145">
        <v>30000000</v>
      </c>
      <c r="D317" t="s">
        <v>135</v>
      </c>
      <c r="G317" s="220"/>
      <c r="H317" s="220"/>
      <c r="I317" s="220"/>
      <c r="J317" s="220"/>
      <c r="K317" s="220"/>
      <c r="L317" s="220"/>
    </row>
    <row r="318" spans="2:12" ht="13" x14ac:dyDescent="0.3">
      <c r="B318" s="48"/>
      <c r="C318" s="55" t="s">
        <v>37</v>
      </c>
      <c r="G318" s="220"/>
      <c r="H318" s="220"/>
      <c r="I318" s="220"/>
      <c r="J318" s="220"/>
      <c r="K318" s="220"/>
      <c r="L318" s="220"/>
    </row>
    <row r="319" spans="2:12" x14ac:dyDescent="0.25">
      <c r="B319" s="48" t="s">
        <v>168</v>
      </c>
      <c r="C319" s="4" t="s">
        <v>169</v>
      </c>
      <c r="G319" s="220"/>
      <c r="H319" s="220"/>
      <c r="I319" s="220"/>
      <c r="J319" s="220"/>
      <c r="K319" s="220"/>
      <c r="L319" s="220"/>
    </row>
    <row r="320" spans="2:12" x14ac:dyDescent="0.25">
      <c r="B320" s="48" t="s">
        <v>170</v>
      </c>
      <c r="C320" s="132">
        <f>C312*C313</f>
        <v>60</v>
      </c>
      <c r="D320" t="s">
        <v>171</v>
      </c>
      <c r="G320" s="220"/>
      <c r="H320" s="220"/>
      <c r="I320" s="220"/>
      <c r="J320" s="220"/>
      <c r="K320" s="220"/>
      <c r="L320" s="220"/>
    </row>
    <row r="321" spans="2:12" x14ac:dyDescent="0.25">
      <c r="B321" s="48" t="s">
        <v>136</v>
      </c>
      <c r="C321" s="4" t="s">
        <v>172</v>
      </c>
      <c r="G321" s="220"/>
      <c r="H321" s="220"/>
      <c r="I321" s="220"/>
      <c r="J321" s="220"/>
      <c r="K321" s="220"/>
      <c r="L321" s="220"/>
    </row>
    <row r="322" spans="2:12" x14ac:dyDescent="0.25">
      <c r="B322" s="48" t="s">
        <v>138</v>
      </c>
      <c r="C322" s="57">
        <f>C315*C314^3 / 12</f>
        <v>6.75</v>
      </c>
      <c r="D322" t="s">
        <v>139</v>
      </c>
      <c r="G322" s="220"/>
      <c r="H322" s="220"/>
      <c r="I322" s="220"/>
      <c r="J322" s="220"/>
      <c r="K322" s="220"/>
      <c r="L322" s="220"/>
    </row>
    <row r="323" spans="2:12" ht="13" x14ac:dyDescent="0.3">
      <c r="B323" s="58" t="s">
        <v>140</v>
      </c>
      <c r="C323" s="3" t="s">
        <v>175</v>
      </c>
      <c r="D323" s="1"/>
      <c r="G323" s="220"/>
      <c r="H323" s="220"/>
      <c r="I323" s="220"/>
      <c r="J323" s="220"/>
      <c r="K323" s="220"/>
      <c r="L323" s="220"/>
    </row>
    <row r="324" spans="2:12" ht="13" x14ac:dyDescent="0.3">
      <c r="B324" s="58" t="s">
        <v>25</v>
      </c>
      <c r="C324" s="125">
        <f>C320*C316^2 / (2*C317*C322)</f>
        <v>5.925925925925926E-5</v>
      </c>
      <c r="D324" s="1" t="s">
        <v>129</v>
      </c>
      <c r="G324" s="220"/>
      <c r="H324" s="220"/>
      <c r="I324" s="220"/>
      <c r="J324" s="220"/>
      <c r="K324" s="220"/>
      <c r="L324" s="220"/>
    </row>
    <row r="325" spans="2:12" ht="13" x14ac:dyDescent="0.3">
      <c r="B325" s="58" t="s">
        <v>142</v>
      </c>
      <c r="C325" s="3" t="s">
        <v>143</v>
      </c>
      <c r="G325" s="220"/>
      <c r="H325" s="220"/>
      <c r="I325" s="220"/>
      <c r="J325" s="220"/>
      <c r="K325" s="220"/>
      <c r="L325" s="220"/>
    </row>
    <row r="326" spans="2:12" ht="13" x14ac:dyDescent="0.3">
      <c r="B326" s="58" t="s">
        <v>144</v>
      </c>
      <c r="C326" s="146">
        <f>C324 / C311</f>
        <v>5.9259259259259256E-3</v>
      </c>
      <c r="G326" s="220"/>
      <c r="H326" s="220"/>
      <c r="I326" s="220"/>
      <c r="J326" s="220"/>
      <c r="K326" s="220"/>
      <c r="L326" s="220"/>
    </row>
    <row r="327" spans="2:12" x14ac:dyDescent="0.25">
      <c r="G327" s="220"/>
      <c r="H327" s="220"/>
      <c r="I327" s="220"/>
      <c r="J327" s="220"/>
      <c r="K327" s="220"/>
      <c r="L327" s="220"/>
    </row>
    <row r="328" spans="2:12" x14ac:dyDescent="0.25">
      <c r="G328" s="220"/>
      <c r="H328" s="220"/>
      <c r="I328" s="220"/>
      <c r="J328" s="220"/>
      <c r="K328" s="220"/>
      <c r="L328" s="220"/>
    </row>
    <row r="329" spans="2:12" x14ac:dyDescent="0.25">
      <c r="G329" s="220"/>
      <c r="H329" s="220"/>
      <c r="I329" s="220"/>
      <c r="J329" s="220"/>
      <c r="K329" s="220"/>
      <c r="L329" s="220"/>
    </row>
    <row r="330" spans="2:12" x14ac:dyDescent="0.25">
      <c r="G330" s="220"/>
      <c r="H330" s="220"/>
      <c r="I330" s="220"/>
      <c r="J330" s="220"/>
      <c r="K330" s="220"/>
      <c r="L330" s="220"/>
    </row>
    <row r="331" spans="2:12" x14ac:dyDescent="0.25">
      <c r="G331" s="220"/>
      <c r="H331" s="220"/>
      <c r="I331" s="220"/>
      <c r="J331" s="220"/>
      <c r="K331" s="220"/>
      <c r="L331" s="220"/>
    </row>
    <row r="332" spans="2:12" x14ac:dyDescent="0.25">
      <c r="G332" s="220"/>
      <c r="H332" s="220"/>
      <c r="I332" s="220"/>
      <c r="J332" s="220"/>
      <c r="K332" s="220"/>
      <c r="L332" s="220"/>
    </row>
  </sheetData>
  <sheetProtection sheet="1" objects="1" scenarios="1" formatCells="0" selectLockedCells="1"/>
  <phoneticPr fontId="3" type="noConversion"/>
  <pageMargins left="0.75" right="0.75" top="1" bottom="1" header="0.5" footer="0.5"/>
  <pageSetup orientation="portrait" horizontalDpi="4294967295"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46"/>
  <sheetViews>
    <sheetView workbookViewId="0">
      <selection activeCell="H2" sqref="H2"/>
    </sheetView>
  </sheetViews>
  <sheetFormatPr defaultRowHeight="12.5" x14ac:dyDescent="0.25"/>
  <cols>
    <col min="1" max="1" width="5.26953125" customWidth="1"/>
    <col min="2" max="2" width="34" style="48" customWidth="1"/>
    <col min="3" max="3" width="23.26953125" style="4" customWidth="1"/>
    <col min="8" max="8" width="14.453125" customWidth="1"/>
  </cols>
  <sheetData>
    <row r="1" spans="1:15" ht="15.5" x14ac:dyDescent="0.35">
      <c r="A1" s="2" t="s">
        <v>278</v>
      </c>
      <c r="G1" s="220"/>
      <c r="H1" s="220"/>
      <c r="I1" s="220"/>
      <c r="J1" s="220"/>
      <c r="K1" s="220"/>
      <c r="L1" s="220"/>
      <c r="M1" s="220"/>
      <c r="N1" s="220"/>
      <c r="O1" s="220"/>
    </row>
    <row r="2" spans="1:15" ht="13" x14ac:dyDescent="0.3">
      <c r="B2" s="58" t="s">
        <v>0</v>
      </c>
      <c r="G2" s="220"/>
      <c r="H2" s="220"/>
      <c r="I2" s="220"/>
      <c r="J2" s="220"/>
      <c r="K2" s="220"/>
      <c r="L2" s="220"/>
      <c r="M2" s="220"/>
      <c r="N2" s="220"/>
      <c r="O2" s="220"/>
    </row>
    <row r="3" spans="1:15" ht="15.5" x14ac:dyDescent="0.35">
      <c r="B3" s="155" t="s">
        <v>222</v>
      </c>
      <c r="G3" s="220"/>
      <c r="H3" s="220"/>
      <c r="I3" s="220"/>
      <c r="J3" s="220"/>
      <c r="K3" s="220"/>
      <c r="L3" s="220"/>
      <c r="M3" s="220"/>
      <c r="N3" s="220"/>
      <c r="O3" s="220"/>
    </row>
    <row r="4" spans="1:15" x14ac:dyDescent="0.25">
      <c r="G4" s="220"/>
      <c r="H4" s="220"/>
      <c r="I4" s="220"/>
      <c r="J4" s="220"/>
      <c r="K4" s="220"/>
      <c r="L4" s="220"/>
      <c r="M4" s="220"/>
      <c r="N4" s="220"/>
      <c r="O4" s="220"/>
    </row>
    <row r="5" spans="1:15" x14ac:dyDescent="0.25">
      <c r="G5" s="220"/>
      <c r="H5" s="220"/>
      <c r="I5" s="220"/>
      <c r="J5" s="220"/>
      <c r="K5" s="220"/>
      <c r="L5" s="220"/>
      <c r="M5" s="220"/>
      <c r="N5" s="220"/>
      <c r="O5" s="220"/>
    </row>
    <row r="6" spans="1:15" x14ac:dyDescent="0.25">
      <c r="G6" s="220"/>
      <c r="H6" s="220"/>
      <c r="I6" s="220"/>
      <c r="J6" s="220"/>
      <c r="K6" s="220"/>
      <c r="L6" s="220"/>
      <c r="M6" s="220"/>
      <c r="N6" s="220"/>
      <c r="O6" s="220"/>
    </row>
    <row r="7" spans="1:15" x14ac:dyDescent="0.25">
      <c r="G7" s="220"/>
      <c r="H7" s="220"/>
      <c r="I7" s="220"/>
      <c r="J7" s="220"/>
      <c r="K7" s="220"/>
      <c r="L7" s="220"/>
      <c r="M7" s="220"/>
      <c r="N7" s="220"/>
      <c r="O7" s="220"/>
    </row>
    <row r="8" spans="1:15" x14ac:dyDescent="0.25">
      <c r="G8" s="220"/>
      <c r="H8" s="220"/>
      <c r="I8" s="220"/>
      <c r="J8" s="220"/>
      <c r="K8" s="220"/>
      <c r="L8" s="220"/>
      <c r="M8" s="220"/>
      <c r="N8" s="220"/>
      <c r="O8" s="220"/>
    </row>
    <row r="9" spans="1:15" x14ac:dyDescent="0.25">
      <c r="G9" s="220"/>
      <c r="H9" s="220"/>
      <c r="I9" s="220"/>
      <c r="J9" s="220"/>
      <c r="K9" s="220"/>
      <c r="L9" s="220"/>
      <c r="M9" s="220"/>
      <c r="N9" s="220"/>
      <c r="O9" s="220"/>
    </row>
    <row r="10" spans="1:15" x14ac:dyDescent="0.25">
      <c r="G10" s="220"/>
      <c r="H10" s="220"/>
      <c r="I10" s="220"/>
      <c r="J10" s="220"/>
      <c r="K10" s="220"/>
      <c r="L10" s="220"/>
      <c r="M10" s="220"/>
      <c r="N10" s="220"/>
      <c r="O10" s="220"/>
    </row>
    <row r="11" spans="1:15" x14ac:dyDescent="0.25">
      <c r="G11" s="220"/>
      <c r="H11" s="220"/>
      <c r="I11" s="220"/>
      <c r="J11" s="220"/>
      <c r="K11" s="220"/>
      <c r="L11" s="220"/>
      <c r="M11" s="220"/>
      <c r="N11" s="220"/>
      <c r="O11" s="220"/>
    </row>
    <row r="12" spans="1:15" x14ac:dyDescent="0.25">
      <c r="G12" s="220"/>
      <c r="H12" s="220"/>
      <c r="I12" s="220"/>
      <c r="J12" s="220"/>
      <c r="K12" s="220"/>
      <c r="L12" s="220"/>
      <c r="M12" s="220"/>
      <c r="N12" s="220"/>
      <c r="O12" s="220"/>
    </row>
    <row r="13" spans="1:15" x14ac:dyDescent="0.25">
      <c r="G13" s="220"/>
      <c r="H13" s="220"/>
      <c r="I13" s="220"/>
      <c r="J13" s="220"/>
      <c r="K13" s="220"/>
      <c r="L13" s="220"/>
      <c r="M13" s="220"/>
      <c r="N13" s="220"/>
      <c r="O13" s="220"/>
    </row>
    <row r="14" spans="1:15" x14ac:dyDescent="0.25">
      <c r="G14" s="220"/>
      <c r="H14" s="220"/>
      <c r="I14" s="220"/>
      <c r="J14" s="220"/>
      <c r="K14" s="220"/>
      <c r="L14" s="220"/>
      <c r="M14" s="220"/>
      <c r="N14" s="220"/>
      <c r="O14" s="220"/>
    </row>
    <row r="15" spans="1:15" x14ac:dyDescent="0.25">
      <c r="G15" s="220"/>
      <c r="H15" s="220"/>
      <c r="I15" s="220"/>
      <c r="J15" s="220"/>
      <c r="K15" s="220"/>
      <c r="L15" s="220"/>
      <c r="M15" s="220"/>
      <c r="N15" s="220"/>
      <c r="O15" s="220"/>
    </row>
    <row r="16" spans="1:15" x14ac:dyDescent="0.25">
      <c r="G16" s="220"/>
      <c r="H16" s="220"/>
      <c r="I16" s="220"/>
      <c r="J16" s="220" t="s">
        <v>1</v>
      </c>
      <c r="K16" s="220"/>
      <c r="L16" s="220"/>
      <c r="M16" s="220"/>
      <c r="N16" s="220"/>
      <c r="O16" s="220"/>
    </row>
    <row r="17" spans="7:15" x14ac:dyDescent="0.25">
      <c r="G17" s="220"/>
      <c r="H17" s="220"/>
      <c r="I17" s="220"/>
      <c r="J17" s="220"/>
      <c r="K17" s="220"/>
      <c r="L17" s="220"/>
      <c r="M17" s="220"/>
      <c r="N17" s="220"/>
      <c r="O17" s="220"/>
    </row>
    <row r="18" spans="7:15" x14ac:dyDescent="0.25">
      <c r="G18" s="220"/>
      <c r="H18" s="220"/>
      <c r="I18" s="220"/>
      <c r="J18" s="220"/>
      <c r="K18" s="220"/>
      <c r="L18" s="220"/>
      <c r="M18" s="220"/>
      <c r="N18" s="220"/>
      <c r="O18" s="220"/>
    </row>
    <row r="19" spans="7:15" x14ac:dyDescent="0.25">
      <c r="G19" s="220"/>
      <c r="H19" s="220"/>
      <c r="I19" s="220"/>
      <c r="J19" s="220"/>
      <c r="K19" s="220"/>
      <c r="L19" s="220"/>
      <c r="M19" s="220"/>
      <c r="N19" s="220"/>
      <c r="O19" s="220"/>
    </row>
    <row r="20" spans="7:15" x14ac:dyDescent="0.25">
      <c r="G20" s="220"/>
      <c r="H20" s="220"/>
      <c r="I20" s="220"/>
      <c r="J20" s="220"/>
      <c r="K20" s="220"/>
      <c r="L20" s="220"/>
      <c r="M20" s="220"/>
      <c r="N20" s="220"/>
      <c r="O20" s="220"/>
    </row>
    <row r="21" spans="7:15" x14ac:dyDescent="0.25">
      <c r="G21" s="220"/>
      <c r="H21" s="220"/>
      <c r="I21" s="220"/>
      <c r="J21" s="220"/>
      <c r="K21" s="220"/>
      <c r="L21" s="220"/>
      <c r="M21" s="220"/>
      <c r="N21" s="220"/>
      <c r="O21" s="220"/>
    </row>
    <row r="22" spans="7:15" x14ac:dyDescent="0.25">
      <c r="G22" s="220"/>
      <c r="H22" s="220"/>
      <c r="I22" s="220"/>
      <c r="J22" s="220"/>
      <c r="K22" s="220"/>
      <c r="L22" s="220"/>
      <c r="M22" s="220"/>
      <c r="N22" s="220"/>
      <c r="O22" s="220"/>
    </row>
    <row r="23" spans="7:15" x14ac:dyDescent="0.25">
      <c r="G23" s="220"/>
      <c r="H23" s="220"/>
      <c r="I23" s="220"/>
      <c r="J23" s="220"/>
      <c r="K23" s="220"/>
      <c r="L23" s="220"/>
      <c r="M23" s="220"/>
      <c r="N23" s="220"/>
      <c r="O23" s="220"/>
    </row>
    <row r="24" spans="7:15" x14ac:dyDescent="0.25">
      <c r="G24" s="220"/>
      <c r="H24" s="220"/>
      <c r="I24" s="220"/>
      <c r="J24" s="220"/>
      <c r="K24" s="220"/>
      <c r="L24" s="220"/>
      <c r="M24" s="220"/>
      <c r="N24" s="220"/>
      <c r="O24" s="220"/>
    </row>
    <row r="25" spans="7:15" x14ac:dyDescent="0.25">
      <c r="G25" s="220"/>
      <c r="H25" s="220"/>
      <c r="I25" s="220"/>
      <c r="J25" s="220"/>
      <c r="K25" s="220"/>
      <c r="L25" s="220"/>
      <c r="M25" s="220"/>
      <c r="N25" s="220"/>
      <c r="O25" s="220"/>
    </row>
    <row r="26" spans="7:15" x14ac:dyDescent="0.25">
      <c r="G26" s="220"/>
      <c r="H26" s="220"/>
      <c r="I26" s="220"/>
      <c r="J26" s="220"/>
      <c r="K26" s="220"/>
      <c r="L26" s="220"/>
      <c r="M26" s="220"/>
      <c r="N26" s="220"/>
      <c r="O26" s="220"/>
    </row>
    <row r="27" spans="7:15" x14ac:dyDescent="0.25">
      <c r="G27" s="220"/>
      <c r="H27" s="220"/>
      <c r="I27" s="220"/>
      <c r="J27" s="220"/>
      <c r="K27" s="220"/>
      <c r="L27" s="220"/>
      <c r="M27" s="220"/>
      <c r="N27" s="220"/>
      <c r="O27" s="220"/>
    </row>
    <row r="28" spans="7:15" x14ac:dyDescent="0.25">
      <c r="G28" s="220"/>
      <c r="H28" s="220"/>
      <c r="I28" s="220"/>
      <c r="J28" s="220"/>
      <c r="K28" s="220"/>
      <c r="L28" s="220"/>
      <c r="M28" s="220"/>
      <c r="N28" s="220"/>
      <c r="O28" s="220"/>
    </row>
    <row r="29" spans="7:15" x14ac:dyDescent="0.25">
      <c r="G29" s="220"/>
      <c r="H29" s="220"/>
      <c r="I29" s="220"/>
      <c r="J29" s="220"/>
      <c r="K29" s="220"/>
      <c r="L29" s="220"/>
      <c r="M29" s="220"/>
      <c r="N29" s="220"/>
      <c r="O29" s="220"/>
    </row>
    <row r="30" spans="7:15" x14ac:dyDescent="0.25">
      <c r="G30" s="220"/>
      <c r="H30" s="220"/>
      <c r="I30" s="220"/>
      <c r="J30" s="220"/>
      <c r="K30" s="220"/>
      <c r="L30" s="220"/>
      <c r="M30" s="220"/>
      <c r="N30" s="220"/>
      <c r="O30" s="220"/>
    </row>
    <row r="31" spans="7:15" x14ac:dyDescent="0.25">
      <c r="G31" s="220"/>
      <c r="H31" s="220"/>
      <c r="I31" s="220"/>
      <c r="J31" s="220"/>
      <c r="K31" s="220"/>
      <c r="L31" s="220"/>
      <c r="M31" s="220"/>
      <c r="N31" s="220"/>
      <c r="O31" s="220"/>
    </row>
    <row r="32" spans="7:15" x14ac:dyDescent="0.25">
      <c r="G32" s="220"/>
      <c r="H32" s="220"/>
      <c r="I32" s="220"/>
      <c r="J32" s="220"/>
      <c r="K32" s="220"/>
      <c r="L32" s="220"/>
      <c r="M32" s="220"/>
      <c r="N32" s="220"/>
      <c r="O32" s="220"/>
    </row>
    <row r="33" spans="7:15" x14ac:dyDescent="0.25">
      <c r="G33" s="220"/>
      <c r="H33" s="220"/>
      <c r="I33" s="220"/>
      <c r="J33" s="220"/>
      <c r="K33" s="220"/>
      <c r="L33" s="220"/>
      <c r="M33" s="220"/>
      <c r="N33" s="220"/>
      <c r="O33" s="220"/>
    </row>
    <row r="34" spans="7:15" x14ac:dyDescent="0.25">
      <c r="G34" s="220"/>
      <c r="H34" s="220"/>
      <c r="I34" s="220"/>
      <c r="J34" s="220"/>
      <c r="K34" s="220"/>
      <c r="L34" s="220"/>
      <c r="M34" s="220"/>
      <c r="N34" s="220"/>
      <c r="O34" s="220"/>
    </row>
    <row r="35" spans="7:15" x14ac:dyDescent="0.25">
      <c r="G35" s="220"/>
      <c r="H35" s="220"/>
      <c r="I35" s="220"/>
      <c r="J35" s="220"/>
      <c r="K35" s="220"/>
      <c r="L35" s="220"/>
      <c r="M35" s="220"/>
      <c r="N35" s="220"/>
      <c r="O35" s="220"/>
    </row>
    <row r="36" spans="7:15" x14ac:dyDescent="0.25">
      <c r="G36" s="220"/>
      <c r="H36" s="220"/>
      <c r="I36" s="220"/>
      <c r="J36" s="220"/>
      <c r="K36" s="220"/>
      <c r="L36" s="220"/>
      <c r="M36" s="220"/>
      <c r="N36" s="220"/>
      <c r="O36" s="220"/>
    </row>
    <row r="37" spans="7:15" x14ac:dyDescent="0.25">
      <c r="G37" s="220"/>
      <c r="H37" s="220"/>
      <c r="I37" s="220"/>
      <c r="J37" s="220"/>
      <c r="K37" s="220"/>
      <c r="L37" s="220"/>
      <c r="M37" s="220"/>
      <c r="N37" s="220"/>
      <c r="O37" s="220"/>
    </row>
    <row r="38" spans="7:15" x14ac:dyDescent="0.25">
      <c r="G38" s="220"/>
      <c r="H38" s="220"/>
      <c r="I38" s="220"/>
      <c r="J38" s="220"/>
      <c r="K38" s="220"/>
      <c r="L38" s="220"/>
      <c r="M38" s="220"/>
      <c r="N38" s="220"/>
      <c r="O38" s="220"/>
    </row>
    <row r="39" spans="7:15" x14ac:dyDescent="0.25">
      <c r="G39" s="220"/>
      <c r="H39" s="220"/>
      <c r="I39" s="220"/>
      <c r="J39" s="220"/>
      <c r="K39" s="220"/>
      <c r="L39" s="220"/>
      <c r="M39" s="220"/>
      <c r="N39" s="220"/>
      <c r="O39" s="220"/>
    </row>
    <row r="40" spans="7:15" x14ac:dyDescent="0.25">
      <c r="G40" s="220"/>
      <c r="H40" s="220"/>
      <c r="I40" s="220"/>
      <c r="J40" s="220"/>
      <c r="K40" s="220"/>
      <c r="L40" s="220"/>
      <c r="M40" s="220"/>
      <c r="N40" s="220"/>
      <c r="O40" s="220"/>
    </row>
    <row r="41" spans="7:15" x14ac:dyDescent="0.25">
      <c r="G41" s="220"/>
      <c r="H41" s="220"/>
      <c r="I41" s="220"/>
      <c r="J41" s="220"/>
      <c r="K41" s="220"/>
      <c r="L41" s="220"/>
      <c r="M41" s="220"/>
      <c r="N41" s="220"/>
      <c r="O41" s="220"/>
    </row>
    <row r="42" spans="7:15" x14ac:dyDescent="0.25">
      <c r="G42" s="220"/>
      <c r="H42" s="220"/>
      <c r="I42" s="220"/>
      <c r="J42" s="220"/>
      <c r="K42" s="220"/>
      <c r="L42" s="220"/>
      <c r="M42" s="220"/>
      <c r="N42" s="220"/>
      <c r="O42" s="220"/>
    </row>
    <row r="43" spans="7:15" x14ac:dyDescent="0.25">
      <c r="G43" s="220"/>
      <c r="H43" s="220"/>
      <c r="I43" s="220"/>
      <c r="J43" s="220"/>
      <c r="K43" s="220"/>
      <c r="L43" s="220"/>
      <c r="M43" s="220"/>
      <c r="N43" s="220"/>
      <c r="O43" s="220"/>
    </row>
    <row r="44" spans="7:15" x14ac:dyDescent="0.25">
      <c r="G44" s="220"/>
      <c r="H44" s="220"/>
      <c r="I44" s="220"/>
      <c r="J44" s="220"/>
      <c r="K44" s="220"/>
      <c r="L44" s="220"/>
      <c r="M44" s="220"/>
      <c r="N44" s="220"/>
      <c r="O44" s="220"/>
    </row>
    <row r="45" spans="7:15" x14ac:dyDescent="0.25">
      <c r="G45" s="220"/>
      <c r="H45" s="220"/>
      <c r="I45" s="220"/>
      <c r="J45" s="220"/>
      <c r="K45" s="220"/>
      <c r="L45" s="220"/>
      <c r="M45" s="220"/>
      <c r="N45" s="220"/>
      <c r="O45" s="220"/>
    </row>
    <row r="46" spans="7:15" x14ac:dyDescent="0.25">
      <c r="G46" s="220"/>
      <c r="H46" s="220"/>
      <c r="I46" s="220"/>
      <c r="J46" s="220"/>
      <c r="K46" s="220"/>
      <c r="L46" s="220"/>
      <c r="M46" s="220"/>
      <c r="N46" s="220"/>
      <c r="O46" s="220"/>
    </row>
    <row r="47" spans="7:15" x14ac:dyDescent="0.25">
      <c r="G47" s="220"/>
      <c r="H47" s="220"/>
      <c r="I47" s="220"/>
      <c r="J47" s="220"/>
      <c r="K47" s="220"/>
      <c r="L47" s="220"/>
      <c r="M47" s="220"/>
      <c r="N47" s="220"/>
      <c r="O47" s="220"/>
    </row>
    <row r="48" spans="7:15" x14ac:dyDescent="0.25">
      <c r="G48" s="220"/>
      <c r="H48" s="220"/>
      <c r="I48" s="220"/>
      <c r="J48" s="220"/>
      <c r="K48" s="220"/>
      <c r="L48" s="220"/>
      <c r="M48" s="220"/>
      <c r="N48" s="220"/>
      <c r="O48" s="220"/>
    </row>
    <row r="49" spans="7:15" x14ac:dyDescent="0.25">
      <c r="G49" s="220"/>
      <c r="H49" s="220"/>
      <c r="I49" s="220"/>
      <c r="J49" s="220"/>
      <c r="K49" s="220"/>
      <c r="L49" s="220"/>
      <c r="M49" s="220"/>
      <c r="N49" s="220"/>
      <c r="O49" s="220"/>
    </row>
    <row r="50" spans="7:15" x14ac:dyDescent="0.25">
      <c r="G50" s="220"/>
      <c r="H50" s="220"/>
      <c r="I50" s="220"/>
      <c r="J50" s="220"/>
      <c r="K50" s="220"/>
      <c r="L50" s="220"/>
      <c r="M50" s="220"/>
      <c r="N50" s="220"/>
      <c r="O50" s="220"/>
    </row>
    <row r="51" spans="7:15" x14ac:dyDescent="0.25">
      <c r="G51" s="220"/>
      <c r="H51" s="220"/>
      <c r="I51" s="220"/>
      <c r="J51" s="220"/>
      <c r="K51" s="220"/>
      <c r="L51" s="220"/>
      <c r="M51" s="220"/>
      <c r="N51" s="220"/>
      <c r="O51" s="220"/>
    </row>
    <row r="52" spans="7:15" x14ac:dyDescent="0.25">
      <c r="G52" s="220"/>
      <c r="H52" s="220"/>
      <c r="I52" s="220"/>
      <c r="J52" s="220"/>
      <c r="K52" s="220"/>
      <c r="L52" s="220"/>
      <c r="M52" s="220"/>
      <c r="N52" s="220"/>
      <c r="O52" s="220"/>
    </row>
    <row r="53" spans="7:15" x14ac:dyDescent="0.25">
      <c r="G53" s="220"/>
      <c r="H53" s="220"/>
      <c r="I53" s="220"/>
      <c r="J53" s="220"/>
      <c r="K53" s="220"/>
      <c r="L53" s="220"/>
      <c r="M53" s="220"/>
      <c r="N53" s="220"/>
      <c r="O53" s="220"/>
    </row>
    <row r="54" spans="7:15" x14ac:dyDescent="0.25">
      <c r="G54" s="220"/>
      <c r="H54" s="220"/>
      <c r="I54" s="220"/>
      <c r="J54" s="220"/>
      <c r="K54" s="220"/>
      <c r="L54" s="220"/>
      <c r="M54" s="220"/>
      <c r="N54" s="220"/>
      <c r="O54" s="220"/>
    </row>
    <row r="55" spans="7:15" x14ac:dyDescent="0.25">
      <c r="G55" s="220"/>
      <c r="H55" s="220"/>
      <c r="I55" s="220"/>
      <c r="J55" s="220"/>
      <c r="K55" s="220"/>
      <c r="L55" s="220"/>
      <c r="M55" s="220"/>
      <c r="N55" s="220"/>
      <c r="O55" s="220"/>
    </row>
    <row r="56" spans="7:15" x14ac:dyDescent="0.25">
      <c r="G56" s="220"/>
      <c r="H56" s="220"/>
      <c r="I56" s="220"/>
      <c r="J56" s="220"/>
      <c r="K56" s="220"/>
      <c r="L56" s="220"/>
      <c r="M56" s="220"/>
      <c r="N56" s="220"/>
      <c r="O56" s="220"/>
    </row>
    <row r="57" spans="7:15" x14ac:dyDescent="0.25">
      <c r="G57" s="220"/>
      <c r="H57" s="220"/>
      <c r="I57" s="220"/>
      <c r="J57" s="220"/>
      <c r="K57" s="220"/>
      <c r="L57" s="220"/>
      <c r="M57" s="220"/>
      <c r="N57" s="220"/>
      <c r="O57" s="220"/>
    </row>
    <row r="58" spans="7:15" x14ac:dyDescent="0.25">
      <c r="G58" s="220"/>
      <c r="H58" s="220"/>
      <c r="I58" s="220"/>
      <c r="J58" s="220"/>
      <c r="K58" s="220"/>
      <c r="L58" s="220"/>
      <c r="M58" s="220"/>
      <c r="N58" s="220"/>
      <c r="O58" s="220"/>
    </row>
    <row r="59" spans="7:15" x14ac:dyDescent="0.25">
      <c r="G59" s="220"/>
      <c r="H59" s="220"/>
      <c r="I59" s="220"/>
      <c r="J59" s="220"/>
      <c r="K59" s="220"/>
      <c r="L59" s="220"/>
      <c r="M59" s="220"/>
      <c r="N59" s="220"/>
      <c r="O59" s="220"/>
    </row>
    <row r="60" spans="7:15" x14ac:dyDescent="0.25">
      <c r="G60" s="220"/>
      <c r="H60" s="220"/>
      <c r="I60" s="220"/>
      <c r="J60" s="220"/>
      <c r="K60" s="220"/>
      <c r="L60" s="220"/>
      <c r="M60" s="220"/>
      <c r="N60" s="220"/>
      <c r="O60" s="220"/>
    </row>
    <row r="61" spans="7:15" x14ac:dyDescent="0.25">
      <c r="G61" s="220"/>
      <c r="H61" s="220"/>
      <c r="I61" s="220"/>
      <c r="J61" s="220"/>
      <c r="K61" s="220"/>
      <c r="L61" s="220"/>
      <c r="M61" s="220"/>
      <c r="N61" s="220"/>
      <c r="O61" s="220"/>
    </row>
    <row r="62" spans="7:15" x14ac:dyDescent="0.25">
      <c r="G62" s="220"/>
      <c r="H62" s="220"/>
      <c r="I62" s="220"/>
      <c r="J62" s="220"/>
      <c r="K62" s="220"/>
      <c r="L62" s="220"/>
      <c r="M62" s="220"/>
      <c r="N62" s="220"/>
      <c r="O62" s="220"/>
    </row>
    <row r="63" spans="7:15" x14ac:dyDescent="0.25">
      <c r="G63" s="220"/>
      <c r="H63" s="220"/>
      <c r="I63" s="220"/>
      <c r="J63" s="220"/>
      <c r="K63" s="220"/>
      <c r="L63" s="220"/>
      <c r="M63" s="220"/>
      <c r="N63" s="220"/>
      <c r="O63" s="220"/>
    </row>
    <row r="64" spans="7:15" x14ac:dyDescent="0.25">
      <c r="G64" s="220"/>
      <c r="H64" s="220"/>
      <c r="I64" s="220"/>
      <c r="J64" s="220"/>
      <c r="K64" s="220"/>
      <c r="L64" s="220"/>
      <c r="M64" s="220"/>
      <c r="N64" s="220"/>
      <c r="O64" s="220"/>
    </row>
    <row r="65" spans="2:15" x14ac:dyDescent="0.25">
      <c r="G65" s="220"/>
      <c r="H65" s="220"/>
      <c r="I65" s="220"/>
      <c r="J65" s="220"/>
      <c r="K65" s="220"/>
      <c r="L65" s="220"/>
      <c r="M65" s="220"/>
      <c r="N65" s="220"/>
      <c r="O65" s="220"/>
    </row>
    <row r="66" spans="2:15" x14ac:dyDescent="0.25">
      <c r="G66" s="220"/>
      <c r="H66" s="220"/>
      <c r="I66" s="220"/>
      <c r="J66" s="220"/>
      <c r="K66" s="220"/>
      <c r="L66" s="220"/>
      <c r="M66" s="220"/>
      <c r="N66" s="220"/>
      <c r="O66" s="220"/>
    </row>
    <row r="67" spans="2:15" x14ac:dyDescent="0.25">
      <c r="G67" s="220"/>
      <c r="H67" s="220"/>
      <c r="I67" s="220"/>
      <c r="J67" s="220"/>
      <c r="K67" s="220"/>
      <c r="L67" s="220"/>
      <c r="M67" s="220"/>
      <c r="N67" s="220"/>
      <c r="O67" s="220"/>
    </row>
    <row r="68" spans="2:15" x14ac:dyDescent="0.25">
      <c r="G68" s="220"/>
      <c r="H68" s="220"/>
      <c r="I68" s="220"/>
      <c r="J68" s="220"/>
      <c r="K68" s="220"/>
      <c r="L68" s="220"/>
      <c r="M68" s="220"/>
      <c r="N68" s="220"/>
      <c r="O68" s="220"/>
    </row>
    <row r="69" spans="2:15" x14ac:dyDescent="0.25">
      <c r="G69" s="220"/>
      <c r="H69" s="220"/>
      <c r="I69" s="220"/>
      <c r="J69" s="220"/>
      <c r="K69" s="220"/>
      <c r="L69" s="220"/>
      <c r="M69" s="220"/>
      <c r="N69" s="220"/>
      <c r="O69" s="220"/>
    </row>
    <row r="70" spans="2:15" x14ac:dyDescent="0.25">
      <c r="G70" s="220"/>
      <c r="H70" s="220"/>
      <c r="I70" s="220"/>
      <c r="J70" s="220"/>
      <c r="K70" s="220"/>
      <c r="L70" s="220"/>
      <c r="M70" s="220"/>
      <c r="N70" s="220"/>
      <c r="O70" s="220"/>
    </row>
    <row r="71" spans="2:15" x14ac:dyDescent="0.25">
      <c r="G71" s="220"/>
      <c r="H71" s="220"/>
      <c r="I71" s="220"/>
      <c r="J71" s="220"/>
      <c r="K71" s="220"/>
      <c r="L71" s="220"/>
      <c r="M71" s="220"/>
      <c r="N71" s="220"/>
      <c r="O71" s="220"/>
    </row>
    <row r="72" spans="2:15" x14ac:dyDescent="0.25">
      <c r="G72" s="220"/>
      <c r="H72" s="220"/>
      <c r="I72" s="220"/>
      <c r="J72" s="220"/>
      <c r="K72" s="220"/>
      <c r="L72" s="220"/>
      <c r="M72" s="220"/>
      <c r="N72" s="220"/>
      <c r="O72" s="220"/>
    </row>
    <row r="73" spans="2:15" x14ac:dyDescent="0.25">
      <c r="G73" s="220"/>
      <c r="H73" s="220"/>
      <c r="I73" s="220"/>
      <c r="J73" s="220"/>
      <c r="K73" s="220"/>
      <c r="L73" s="220"/>
      <c r="M73" s="220"/>
      <c r="N73" s="220"/>
      <c r="O73" s="220"/>
    </row>
    <row r="74" spans="2:15" x14ac:dyDescent="0.25">
      <c r="G74" s="223"/>
      <c r="H74" s="224"/>
      <c r="I74" s="220"/>
      <c r="J74" s="220"/>
      <c r="K74" s="220"/>
      <c r="L74" s="220"/>
      <c r="M74" s="220"/>
      <c r="N74" s="220"/>
      <c r="O74" s="220"/>
    </row>
    <row r="75" spans="2:15" ht="13" x14ac:dyDescent="0.3">
      <c r="G75" s="220"/>
      <c r="H75" s="220"/>
      <c r="I75" s="223"/>
      <c r="J75" s="225"/>
      <c r="K75" s="220"/>
      <c r="L75" s="220"/>
      <c r="M75" s="220"/>
      <c r="N75" s="223"/>
      <c r="O75" s="225"/>
    </row>
    <row r="76" spans="2:15" x14ac:dyDescent="0.25">
      <c r="G76" s="220"/>
      <c r="H76" s="220"/>
      <c r="I76" s="223"/>
      <c r="J76" s="224"/>
      <c r="K76" s="220"/>
      <c r="L76" s="220"/>
      <c r="M76" s="220"/>
      <c r="N76" s="223"/>
      <c r="O76" s="224"/>
    </row>
    <row r="77" spans="2:15" x14ac:dyDescent="0.25">
      <c r="G77" s="220"/>
      <c r="H77" s="220"/>
      <c r="I77" s="223"/>
      <c r="J77" s="224"/>
      <c r="K77" s="220"/>
      <c r="L77" s="220"/>
      <c r="M77" s="220"/>
      <c r="N77" s="223"/>
      <c r="O77" s="224"/>
    </row>
    <row r="78" spans="2:15" ht="13.5" thickBot="1" x14ac:dyDescent="0.35">
      <c r="C78" s="55" t="s">
        <v>36</v>
      </c>
      <c r="G78" s="220"/>
      <c r="H78" s="220"/>
      <c r="I78" s="223"/>
      <c r="J78" s="224"/>
      <c r="K78" s="220"/>
      <c r="L78" s="220"/>
      <c r="M78" s="220"/>
      <c r="N78" s="223"/>
      <c r="O78" s="224"/>
    </row>
    <row r="79" spans="2:15" ht="13" x14ac:dyDescent="0.3">
      <c r="B79" s="58" t="s">
        <v>56</v>
      </c>
      <c r="C79" s="142">
        <v>130</v>
      </c>
      <c r="E79" s="177"/>
      <c r="G79" s="220"/>
      <c r="H79" s="220"/>
      <c r="I79" s="223"/>
      <c r="J79" s="226"/>
      <c r="K79" s="220"/>
      <c r="L79" s="220"/>
      <c r="M79" s="220"/>
      <c r="N79" s="223"/>
      <c r="O79" s="226"/>
    </row>
    <row r="80" spans="2:15" ht="13" x14ac:dyDescent="0.3">
      <c r="B80" s="58" t="s">
        <v>55</v>
      </c>
      <c r="C80" s="187">
        <v>128</v>
      </c>
      <c r="E80" s="177"/>
      <c r="G80" s="220"/>
      <c r="H80" s="220"/>
      <c r="I80" s="223"/>
      <c r="J80" s="226"/>
      <c r="K80" s="220"/>
      <c r="L80" s="220"/>
      <c r="M80" s="220"/>
      <c r="N80" s="223"/>
      <c r="O80" s="226"/>
    </row>
    <row r="81" spans="2:15" ht="13" x14ac:dyDescent="0.3">
      <c r="B81" s="58" t="s">
        <v>96</v>
      </c>
      <c r="C81" s="187">
        <v>129</v>
      </c>
      <c r="E81" s="177"/>
      <c r="G81" s="220"/>
      <c r="H81" s="220"/>
      <c r="I81" s="223"/>
      <c r="J81" s="225"/>
      <c r="K81" s="220"/>
      <c r="L81" s="220"/>
      <c r="M81" s="220"/>
      <c r="N81" s="223"/>
      <c r="O81" s="225"/>
    </row>
    <row r="82" spans="2:15" ht="15.5" thickBot="1" x14ac:dyDescent="0.45">
      <c r="B82" s="58" t="s">
        <v>322</v>
      </c>
      <c r="C82" s="196">
        <v>4</v>
      </c>
      <c r="E82" s="177"/>
      <c r="G82" s="220"/>
      <c r="H82" s="220"/>
      <c r="I82" s="227"/>
      <c r="J82" s="228"/>
      <c r="K82" s="220"/>
      <c r="L82" s="220"/>
      <c r="M82" s="220"/>
      <c r="N82" s="227"/>
      <c r="O82" s="228"/>
    </row>
    <row r="83" spans="2:15" ht="13" x14ac:dyDescent="0.3">
      <c r="B83" s="58"/>
      <c r="C83" s="55" t="s">
        <v>97</v>
      </c>
      <c r="G83" s="220"/>
      <c r="H83" s="220"/>
      <c r="I83" s="223"/>
      <c r="J83" s="229"/>
      <c r="K83" s="220"/>
      <c r="L83" s="220"/>
      <c r="M83" s="220"/>
      <c r="N83" s="223"/>
      <c r="O83" s="229"/>
    </row>
    <row r="84" spans="2:15" ht="13" x14ac:dyDescent="0.3">
      <c r="B84" s="58" t="s">
        <v>230</v>
      </c>
      <c r="C84" s="4" t="s">
        <v>231</v>
      </c>
      <c r="G84" s="220"/>
      <c r="H84" s="220"/>
      <c r="I84" s="227"/>
      <c r="J84" s="228"/>
      <c r="K84" s="220"/>
      <c r="L84" s="220"/>
      <c r="M84" s="220"/>
      <c r="N84" s="227"/>
      <c r="O84" s="228"/>
    </row>
    <row r="85" spans="2:15" ht="13" x14ac:dyDescent="0.3">
      <c r="B85" s="69" t="s">
        <v>53</v>
      </c>
      <c r="C85" s="67">
        <f>C79 - C80</f>
        <v>2</v>
      </c>
      <c r="G85" s="220"/>
      <c r="H85" s="220"/>
      <c r="I85" s="220"/>
      <c r="J85" s="229"/>
      <c r="K85" s="220"/>
      <c r="L85" s="220"/>
      <c r="M85" s="220"/>
      <c r="N85" s="220"/>
      <c r="O85" s="229"/>
    </row>
    <row r="86" spans="2:15" ht="15.5" x14ac:dyDescent="0.4">
      <c r="B86" s="58" t="s">
        <v>323</v>
      </c>
      <c r="C86" s="24" t="s">
        <v>232</v>
      </c>
      <c r="G86" s="220"/>
      <c r="H86" s="220"/>
      <c r="I86" s="227"/>
      <c r="J86" s="230"/>
      <c r="K86" s="220"/>
      <c r="L86" s="220"/>
      <c r="M86" s="220"/>
      <c r="N86" s="227"/>
      <c r="O86" s="230"/>
    </row>
    <row r="87" spans="2:15" ht="15.5" x14ac:dyDescent="0.4">
      <c r="B87" s="58" t="s">
        <v>241</v>
      </c>
      <c r="C87" s="24" t="s">
        <v>233</v>
      </c>
      <c r="G87" s="220"/>
      <c r="H87" s="220"/>
      <c r="I87" s="231"/>
      <c r="J87" s="232"/>
      <c r="K87" s="220"/>
      <c r="L87" s="220"/>
      <c r="M87" s="220"/>
      <c r="N87" s="231"/>
      <c r="O87" s="232"/>
    </row>
    <row r="88" spans="2:15" ht="13" x14ac:dyDescent="0.3">
      <c r="B88" s="69" t="s">
        <v>53</v>
      </c>
      <c r="C88" s="141">
        <f>C85 / (2 * C82)</f>
        <v>0.25</v>
      </c>
      <c r="G88" s="220"/>
      <c r="H88" s="220"/>
      <c r="I88" s="227"/>
      <c r="J88" s="230"/>
      <c r="K88" s="220"/>
      <c r="L88" s="220"/>
      <c r="M88" s="220"/>
      <c r="N88" s="227"/>
      <c r="O88" s="230"/>
    </row>
    <row r="89" spans="2:15" ht="15.5" x14ac:dyDescent="0.4">
      <c r="B89" s="58" t="s">
        <v>242</v>
      </c>
      <c r="C89" s="4" t="s">
        <v>235</v>
      </c>
      <c r="G89" s="220"/>
      <c r="H89" s="220"/>
      <c r="I89" s="223"/>
      <c r="J89" s="232"/>
      <c r="K89" s="220"/>
      <c r="L89" s="220"/>
      <c r="M89" s="220"/>
      <c r="N89" s="223"/>
      <c r="O89" s="232"/>
    </row>
    <row r="90" spans="2:15" ht="15.5" x14ac:dyDescent="0.4">
      <c r="B90" s="58" t="s">
        <v>243</v>
      </c>
      <c r="C90" s="164" t="s">
        <v>234</v>
      </c>
      <c r="G90" s="220"/>
      <c r="H90" s="220"/>
      <c r="I90" s="227"/>
      <c r="J90" s="224"/>
      <c r="K90" s="220"/>
      <c r="L90" s="220"/>
      <c r="M90" s="220"/>
      <c r="N90" s="227"/>
      <c r="O90" s="224"/>
    </row>
    <row r="91" spans="2:15" ht="15.5" x14ac:dyDescent="0.4">
      <c r="B91" s="58" t="s">
        <v>244</v>
      </c>
      <c r="C91" s="164" t="s">
        <v>236</v>
      </c>
      <c r="G91" s="220"/>
      <c r="H91" s="220"/>
      <c r="I91" s="231"/>
      <c r="J91" s="233"/>
      <c r="K91" s="220"/>
      <c r="L91" s="220"/>
      <c r="M91" s="220"/>
      <c r="N91" s="231"/>
      <c r="O91" s="233"/>
    </row>
    <row r="92" spans="2:15" ht="15.5" x14ac:dyDescent="0.4">
      <c r="B92" s="58" t="s">
        <v>244</v>
      </c>
      <c r="C92" s="164" t="s">
        <v>237</v>
      </c>
      <c r="G92" s="220"/>
      <c r="H92" s="220"/>
      <c r="I92" s="223"/>
      <c r="J92" s="224"/>
      <c r="K92" s="220"/>
      <c r="L92" s="220"/>
      <c r="M92" s="220"/>
      <c r="N92" s="220"/>
      <c r="O92" s="220"/>
    </row>
    <row r="93" spans="2:15" ht="15.5" x14ac:dyDescent="0.4">
      <c r="B93" s="58" t="s">
        <v>245</v>
      </c>
      <c r="C93" s="164" t="s">
        <v>238</v>
      </c>
      <c r="G93" s="220"/>
      <c r="H93" s="220"/>
      <c r="I93" s="223"/>
      <c r="J93" s="224"/>
      <c r="K93" s="220"/>
      <c r="L93" s="220"/>
      <c r="M93" s="220"/>
      <c r="N93" s="220"/>
      <c r="O93" s="220"/>
    </row>
    <row r="94" spans="2:15" ht="15.5" x14ac:dyDescent="0.4">
      <c r="B94" s="58" t="s">
        <v>248</v>
      </c>
      <c r="C94" s="164" t="s">
        <v>239</v>
      </c>
      <c r="G94" s="220"/>
      <c r="H94" s="220"/>
      <c r="I94" s="220"/>
      <c r="J94" s="220"/>
      <c r="K94" s="220"/>
      <c r="L94" s="220"/>
      <c r="M94" s="220"/>
      <c r="N94" s="220"/>
      <c r="O94" s="220"/>
    </row>
    <row r="95" spans="2:15" ht="13" x14ac:dyDescent="0.3">
      <c r="B95" s="69" t="s">
        <v>53</v>
      </c>
      <c r="C95" s="141">
        <f>( C88^2 / 21 )^0.5</f>
        <v>5.4554472558998091E-2</v>
      </c>
      <c r="G95" s="220"/>
      <c r="H95" s="220"/>
      <c r="I95" s="220"/>
      <c r="J95" s="220"/>
      <c r="K95" s="220"/>
      <c r="L95" s="220"/>
      <c r="M95" s="220"/>
      <c r="N95" s="220"/>
      <c r="O95" s="220"/>
    </row>
    <row r="96" spans="2:15" ht="15.5" x14ac:dyDescent="0.4">
      <c r="B96" s="58" t="s">
        <v>242</v>
      </c>
      <c r="C96" s="4" t="s">
        <v>235</v>
      </c>
      <c r="G96" s="220"/>
      <c r="H96" s="220"/>
      <c r="I96" s="220"/>
      <c r="J96" s="220"/>
      <c r="K96" s="220"/>
      <c r="L96" s="220"/>
      <c r="M96" s="220"/>
      <c r="N96" s="220"/>
      <c r="O96" s="220"/>
    </row>
    <row r="97" spans="2:15" ht="13" x14ac:dyDescent="0.3">
      <c r="C97" s="141">
        <f>20 * C95</f>
        <v>1.0910894511799618</v>
      </c>
      <c r="G97" s="220"/>
      <c r="H97" s="220"/>
      <c r="I97" s="220"/>
      <c r="J97" s="220"/>
      <c r="K97" s="220"/>
      <c r="L97" s="220"/>
      <c r="M97" s="220"/>
      <c r="N97" s="220"/>
      <c r="O97" s="220"/>
    </row>
    <row r="98" spans="2:15" x14ac:dyDescent="0.25">
      <c r="G98" s="220"/>
      <c r="H98" s="220"/>
      <c r="I98" s="220"/>
      <c r="J98" s="220"/>
      <c r="K98" s="220"/>
      <c r="L98" s="220"/>
      <c r="M98" s="220"/>
      <c r="N98" s="220"/>
      <c r="O98" s="220"/>
    </row>
    <row r="99" spans="2:15" x14ac:dyDescent="0.25">
      <c r="G99" s="220"/>
      <c r="H99" s="220"/>
      <c r="I99" s="220"/>
      <c r="J99" s="220"/>
      <c r="K99" s="220"/>
      <c r="L99" s="220"/>
      <c r="M99" s="220"/>
      <c r="N99" s="220"/>
      <c r="O99" s="220"/>
    </row>
    <row r="100" spans="2:15" x14ac:dyDescent="0.25">
      <c r="G100" s="220"/>
      <c r="H100" s="220"/>
      <c r="I100" s="220"/>
      <c r="J100" s="220"/>
      <c r="K100" s="220"/>
      <c r="L100" s="220"/>
      <c r="M100" s="220"/>
      <c r="N100" s="220"/>
      <c r="O100" s="220"/>
    </row>
    <row r="101" spans="2:15" x14ac:dyDescent="0.25">
      <c r="G101" s="220"/>
      <c r="H101" s="220"/>
      <c r="I101" s="220"/>
      <c r="J101" s="220"/>
      <c r="K101" s="220"/>
      <c r="L101" s="220"/>
      <c r="M101" s="220"/>
      <c r="N101" s="220"/>
      <c r="O101" s="220"/>
    </row>
    <row r="102" spans="2:15" x14ac:dyDescent="0.25">
      <c r="G102" s="220"/>
      <c r="H102" s="220"/>
      <c r="I102" s="220"/>
      <c r="J102" s="220"/>
      <c r="K102" s="220"/>
      <c r="L102" s="220"/>
      <c r="M102" s="220"/>
      <c r="N102" s="220"/>
      <c r="O102" s="220"/>
    </row>
    <row r="103" spans="2:15" x14ac:dyDescent="0.25">
      <c r="G103" s="220"/>
      <c r="H103" s="220"/>
      <c r="I103" s="220"/>
      <c r="J103" s="220"/>
      <c r="K103" s="220"/>
      <c r="L103" s="220"/>
      <c r="M103" s="220"/>
      <c r="N103" s="220"/>
      <c r="O103" s="220"/>
    </row>
    <row r="104" spans="2:15" x14ac:dyDescent="0.25">
      <c r="G104" s="220"/>
      <c r="H104" s="220"/>
      <c r="I104" s="220"/>
      <c r="J104" s="220"/>
      <c r="K104" s="220"/>
      <c r="L104" s="220"/>
      <c r="M104" s="220"/>
      <c r="N104" s="220"/>
      <c r="O104" s="220"/>
    </row>
    <row r="105" spans="2:15" x14ac:dyDescent="0.25">
      <c r="G105" s="220"/>
      <c r="H105" s="220"/>
      <c r="I105" s="220"/>
      <c r="J105" s="220"/>
      <c r="K105" s="220"/>
      <c r="L105" s="220"/>
      <c r="M105" s="220"/>
      <c r="N105" s="220"/>
      <c r="O105" s="220"/>
    </row>
    <row r="106" spans="2:15" x14ac:dyDescent="0.25">
      <c r="G106" s="220"/>
      <c r="H106" s="220"/>
      <c r="I106" s="220"/>
      <c r="J106" s="220"/>
      <c r="K106" s="220"/>
      <c r="L106" s="220"/>
      <c r="M106" s="220"/>
      <c r="N106" s="220"/>
      <c r="O106" s="220"/>
    </row>
    <row r="107" spans="2:15" x14ac:dyDescent="0.25">
      <c r="G107" s="220"/>
      <c r="H107" s="220"/>
      <c r="I107" s="220"/>
      <c r="J107" s="220"/>
      <c r="K107" s="220"/>
      <c r="L107" s="220"/>
      <c r="M107" s="220"/>
      <c r="N107" s="220"/>
      <c r="O107" s="220"/>
    </row>
    <row r="108" spans="2:15" x14ac:dyDescent="0.25">
      <c r="G108" s="220"/>
      <c r="H108" s="220"/>
      <c r="I108" s="220"/>
      <c r="J108" s="220"/>
      <c r="K108" s="220"/>
      <c r="L108" s="220"/>
      <c r="M108" s="220"/>
      <c r="N108" s="220"/>
      <c r="O108" s="220"/>
    </row>
    <row r="109" spans="2:15" x14ac:dyDescent="0.25">
      <c r="G109" s="220"/>
      <c r="H109" s="220"/>
      <c r="I109" s="220"/>
      <c r="J109" s="220"/>
      <c r="K109" s="220"/>
      <c r="L109" s="220"/>
      <c r="M109" s="220"/>
      <c r="N109" s="220"/>
      <c r="O109" s="220"/>
    </row>
    <row r="110" spans="2:15" ht="13.5" thickBot="1" x14ac:dyDescent="0.35">
      <c r="C110" s="55" t="s">
        <v>36</v>
      </c>
      <c r="G110" s="220"/>
      <c r="H110" s="220"/>
      <c r="I110" s="220"/>
      <c r="J110" s="220"/>
      <c r="K110" s="220"/>
      <c r="L110" s="220"/>
      <c r="M110" s="220"/>
      <c r="N110" s="220"/>
      <c r="O110" s="220"/>
    </row>
    <row r="111" spans="2:15" ht="15" x14ac:dyDescent="0.4">
      <c r="B111" s="58" t="s">
        <v>246</v>
      </c>
      <c r="C111" s="142">
        <v>0.5</v>
      </c>
      <c r="F111" s="177"/>
      <c r="G111" s="220"/>
      <c r="H111" s="220"/>
      <c r="I111" s="220"/>
      <c r="J111" s="220"/>
      <c r="K111" s="220"/>
      <c r="L111" s="220"/>
      <c r="M111" s="220"/>
      <c r="N111" s="220"/>
      <c r="O111" s="220"/>
    </row>
    <row r="112" spans="2:15" ht="13.5" thickBot="1" x14ac:dyDescent="0.35">
      <c r="B112" s="58" t="s">
        <v>230</v>
      </c>
      <c r="C112" s="152">
        <v>20</v>
      </c>
      <c r="F112" s="177"/>
      <c r="G112" s="220"/>
      <c r="H112" s="220"/>
      <c r="I112" s="220"/>
      <c r="J112" s="220"/>
      <c r="K112" s="220"/>
      <c r="L112" s="220"/>
      <c r="M112" s="220"/>
      <c r="N112" s="220"/>
      <c r="O112" s="220"/>
    </row>
    <row r="113" spans="2:15" ht="13" x14ac:dyDescent="0.3">
      <c r="B113" s="58"/>
      <c r="C113" s="55" t="s">
        <v>97</v>
      </c>
      <c r="G113" s="220"/>
      <c r="H113" s="220"/>
      <c r="I113" s="220"/>
      <c r="J113" s="220"/>
      <c r="K113" s="220"/>
      <c r="L113" s="220"/>
      <c r="M113" s="220"/>
      <c r="N113" s="220"/>
      <c r="O113" s="220"/>
    </row>
    <row r="114" spans="2:15" ht="13" x14ac:dyDescent="0.3">
      <c r="B114" s="58" t="s">
        <v>240</v>
      </c>
      <c r="C114" s="5" t="s">
        <v>247</v>
      </c>
      <c r="G114" s="220"/>
      <c r="H114" s="220"/>
      <c r="I114" s="220"/>
      <c r="J114" s="220"/>
      <c r="K114" s="220"/>
      <c r="L114" s="220"/>
      <c r="M114" s="220"/>
      <c r="N114" s="220"/>
      <c r="O114" s="220"/>
    </row>
    <row r="115" spans="2:15" ht="13" x14ac:dyDescent="0.3">
      <c r="C115" s="163">
        <f xml:space="preserve"> 5 * C111 / C112</f>
        <v>0.125</v>
      </c>
      <c r="G115" s="220"/>
      <c r="H115" s="220"/>
      <c r="I115" s="220"/>
      <c r="J115" s="220"/>
      <c r="K115" s="220"/>
      <c r="L115" s="220"/>
      <c r="M115" s="220"/>
      <c r="N115" s="220"/>
      <c r="O115" s="220"/>
    </row>
    <row r="116" spans="2:15" x14ac:dyDescent="0.25">
      <c r="G116" s="220"/>
      <c r="H116" s="220"/>
      <c r="I116" s="220"/>
      <c r="J116" s="220"/>
      <c r="K116" s="220"/>
      <c r="L116" s="220"/>
      <c r="M116" s="220"/>
      <c r="N116" s="220"/>
      <c r="O116" s="220"/>
    </row>
    <row r="117" spans="2:15" x14ac:dyDescent="0.25">
      <c r="G117" s="220"/>
      <c r="H117" s="220"/>
      <c r="I117" s="220"/>
      <c r="J117" s="220"/>
      <c r="K117" s="220"/>
      <c r="L117" s="220"/>
      <c r="M117" s="220"/>
      <c r="N117" s="220"/>
      <c r="O117" s="220"/>
    </row>
    <row r="118" spans="2:15" x14ac:dyDescent="0.25">
      <c r="G118" s="220"/>
      <c r="H118" s="220"/>
      <c r="I118" s="220"/>
      <c r="J118" s="220"/>
      <c r="K118" s="220"/>
      <c r="L118" s="220"/>
      <c r="M118" s="220"/>
      <c r="N118" s="220"/>
      <c r="O118" s="220"/>
    </row>
    <row r="119" spans="2:15" x14ac:dyDescent="0.25">
      <c r="G119" s="220"/>
      <c r="H119" s="220"/>
      <c r="I119" s="220"/>
      <c r="J119" s="220"/>
      <c r="K119" s="220"/>
      <c r="L119" s="220"/>
      <c r="M119" s="220"/>
      <c r="N119" s="220"/>
      <c r="O119" s="220"/>
    </row>
    <row r="120" spans="2:15" x14ac:dyDescent="0.25">
      <c r="G120" s="220"/>
      <c r="H120" s="220"/>
      <c r="I120" s="220"/>
      <c r="J120" s="220"/>
      <c r="K120" s="220"/>
      <c r="L120" s="220"/>
      <c r="M120" s="220"/>
      <c r="N120" s="220"/>
      <c r="O120" s="220"/>
    </row>
    <row r="121" spans="2:15" x14ac:dyDescent="0.25">
      <c r="G121" s="220"/>
      <c r="H121" s="220"/>
      <c r="I121" s="220"/>
      <c r="J121" s="220"/>
      <c r="K121" s="220"/>
      <c r="L121" s="220"/>
      <c r="M121" s="220"/>
      <c r="N121" s="220"/>
      <c r="O121" s="220"/>
    </row>
    <row r="122" spans="2:15" x14ac:dyDescent="0.25">
      <c r="G122" s="220"/>
      <c r="H122" s="220"/>
      <c r="I122" s="220"/>
      <c r="J122" s="220"/>
      <c r="K122" s="220"/>
      <c r="L122" s="220"/>
      <c r="M122" s="220"/>
      <c r="N122" s="220"/>
      <c r="O122" s="220"/>
    </row>
    <row r="123" spans="2:15" x14ac:dyDescent="0.25">
      <c r="G123" s="220"/>
      <c r="H123" s="220"/>
      <c r="I123" s="220"/>
      <c r="J123" s="220"/>
      <c r="K123" s="220"/>
      <c r="L123" s="220"/>
      <c r="M123" s="220"/>
      <c r="N123" s="220"/>
      <c r="O123" s="220"/>
    </row>
    <row r="124" spans="2:15" x14ac:dyDescent="0.25">
      <c r="G124" s="220"/>
      <c r="H124" s="220"/>
      <c r="I124" s="220"/>
      <c r="J124" s="220"/>
      <c r="K124" s="220"/>
      <c r="L124" s="220"/>
      <c r="M124" s="220"/>
      <c r="N124" s="220"/>
      <c r="O124" s="220"/>
    </row>
    <row r="125" spans="2:15" x14ac:dyDescent="0.25">
      <c r="G125" s="220"/>
      <c r="H125" s="220"/>
      <c r="I125" s="220"/>
      <c r="J125" s="220"/>
      <c r="K125" s="220"/>
      <c r="L125" s="220"/>
      <c r="M125" s="220"/>
      <c r="N125" s="220"/>
      <c r="O125" s="220"/>
    </row>
    <row r="126" spans="2:15" x14ac:dyDescent="0.25">
      <c r="G126" s="220"/>
      <c r="H126" s="220"/>
      <c r="I126" s="220"/>
      <c r="J126" s="220"/>
      <c r="K126" s="220"/>
      <c r="L126" s="220"/>
      <c r="M126" s="220"/>
      <c r="N126" s="220"/>
      <c r="O126" s="220"/>
    </row>
    <row r="127" spans="2:15" x14ac:dyDescent="0.25">
      <c r="G127" s="220"/>
      <c r="H127" s="220"/>
      <c r="I127" s="220"/>
      <c r="J127" s="220"/>
      <c r="K127" s="220"/>
      <c r="L127" s="220"/>
      <c r="M127" s="220"/>
      <c r="N127" s="220"/>
      <c r="O127" s="220"/>
    </row>
    <row r="128" spans="2:15" x14ac:dyDescent="0.25">
      <c r="G128" s="220"/>
      <c r="H128" s="220"/>
      <c r="I128" s="220"/>
      <c r="J128" s="220"/>
      <c r="K128" s="220"/>
      <c r="L128" s="220"/>
      <c r="M128" s="220"/>
      <c r="N128" s="220"/>
      <c r="O128" s="220"/>
    </row>
    <row r="129" spans="7:15" x14ac:dyDescent="0.25">
      <c r="G129" s="220"/>
      <c r="H129" s="220"/>
      <c r="I129" s="220"/>
      <c r="J129" s="220"/>
      <c r="K129" s="220"/>
      <c r="L129" s="220"/>
      <c r="M129" s="220"/>
      <c r="N129" s="220"/>
      <c r="O129" s="220"/>
    </row>
    <row r="130" spans="7:15" x14ac:dyDescent="0.25">
      <c r="G130" s="220"/>
      <c r="H130" s="220"/>
      <c r="I130" s="220"/>
      <c r="J130" s="220"/>
      <c r="K130" s="220"/>
      <c r="L130" s="220"/>
      <c r="M130" s="220"/>
      <c r="N130" s="220"/>
      <c r="O130" s="220"/>
    </row>
    <row r="131" spans="7:15" x14ac:dyDescent="0.25">
      <c r="G131" s="220"/>
      <c r="H131" s="220"/>
      <c r="I131" s="220"/>
      <c r="J131" s="220"/>
      <c r="K131" s="220"/>
      <c r="L131" s="220"/>
      <c r="M131" s="220"/>
      <c r="N131" s="220"/>
      <c r="O131" s="220"/>
    </row>
    <row r="132" spans="7:15" x14ac:dyDescent="0.25">
      <c r="G132" s="220"/>
      <c r="H132" s="220"/>
      <c r="I132" s="220"/>
      <c r="J132" s="220"/>
      <c r="K132" s="220"/>
      <c r="L132" s="220"/>
      <c r="M132" s="220"/>
      <c r="N132" s="220"/>
      <c r="O132" s="220"/>
    </row>
    <row r="133" spans="7:15" x14ac:dyDescent="0.25">
      <c r="G133" s="220"/>
      <c r="H133" s="220"/>
      <c r="I133" s="220"/>
      <c r="J133" s="220"/>
      <c r="K133" s="220"/>
      <c r="L133" s="220"/>
      <c r="M133" s="220"/>
      <c r="N133" s="220"/>
      <c r="O133" s="220"/>
    </row>
    <row r="134" spans="7:15" x14ac:dyDescent="0.25">
      <c r="G134" s="220"/>
      <c r="H134" s="220"/>
      <c r="I134" s="220"/>
      <c r="J134" s="220"/>
      <c r="K134" s="220"/>
      <c r="L134" s="220"/>
      <c r="M134" s="220"/>
      <c r="N134" s="220"/>
      <c r="O134" s="220"/>
    </row>
    <row r="135" spans="7:15" x14ac:dyDescent="0.25">
      <c r="G135" s="220"/>
      <c r="H135" s="220"/>
      <c r="I135" s="220"/>
      <c r="J135" s="220"/>
      <c r="K135" s="220"/>
      <c r="L135" s="220"/>
      <c r="M135" s="220"/>
      <c r="N135" s="220"/>
      <c r="O135" s="220"/>
    </row>
    <row r="136" spans="7:15" x14ac:dyDescent="0.25">
      <c r="G136" s="220"/>
      <c r="H136" s="220"/>
      <c r="I136" s="220"/>
      <c r="J136" s="220"/>
      <c r="K136" s="220"/>
      <c r="L136" s="220"/>
      <c r="M136" s="220"/>
      <c r="N136" s="220"/>
      <c r="O136" s="220"/>
    </row>
    <row r="137" spans="7:15" x14ac:dyDescent="0.25">
      <c r="G137" s="220"/>
      <c r="H137" s="220"/>
      <c r="I137" s="220"/>
      <c r="J137" s="220"/>
      <c r="K137" s="220"/>
      <c r="L137" s="220"/>
      <c r="M137" s="220"/>
      <c r="N137" s="220"/>
      <c r="O137" s="220"/>
    </row>
    <row r="138" spans="7:15" x14ac:dyDescent="0.25">
      <c r="G138" s="220"/>
      <c r="H138" s="220"/>
      <c r="I138" s="220"/>
      <c r="J138" s="220"/>
      <c r="K138" s="220"/>
      <c r="L138" s="220"/>
      <c r="M138" s="220"/>
      <c r="N138" s="220"/>
      <c r="O138" s="220"/>
    </row>
    <row r="139" spans="7:15" x14ac:dyDescent="0.25">
      <c r="G139" s="220"/>
      <c r="H139" s="220"/>
      <c r="I139" s="220"/>
      <c r="J139" s="220"/>
      <c r="K139" s="220"/>
      <c r="L139" s="220"/>
      <c r="M139" s="220"/>
      <c r="N139" s="220"/>
      <c r="O139" s="220"/>
    </row>
    <row r="140" spans="7:15" x14ac:dyDescent="0.25">
      <c r="G140" s="220"/>
      <c r="H140" s="220"/>
      <c r="I140" s="220"/>
      <c r="J140" s="220"/>
      <c r="K140" s="220"/>
      <c r="L140" s="220"/>
      <c r="M140" s="220"/>
      <c r="N140" s="220"/>
      <c r="O140" s="220"/>
    </row>
    <row r="141" spans="7:15" x14ac:dyDescent="0.25">
      <c r="G141" s="220"/>
      <c r="H141" s="220"/>
      <c r="I141" s="220"/>
      <c r="J141" s="220"/>
      <c r="K141" s="220"/>
      <c r="L141" s="220"/>
      <c r="M141" s="220"/>
      <c r="N141" s="220"/>
      <c r="O141" s="220"/>
    </row>
    <row r="142" spans="7:15" x14ac:dyDescent="0.25">
      <c r="G142" s="220"/>
      <c r="H142" s="220"/>
      <c r="I142" s="220"/>
      <c r="J142" s="220"/>
      <c r="K142" s="220"/>
      <c r="L142" s="220"/>
      <c r="M142" s="220"/>
      <c r="N142" s="220"/>
      <c r="O142" s="220"/>
    </row>
    <row r="143" spans="7:15" x14ac:dyDescent="0.25">
      <c r="G143" s="220"/>
      <c r="H143" s="220"/>
      <c r="I143" s="220"/>
      <c r="J143" s="220"/>
      <c r="K143" s="220"/>
      <c r="L143" s="220"/>
      <c r="M143" s="220"/>
      <c r="N143" s="220"/>
      <c r="O143" s="220"/>
    </row>
    <row r="144" spans="7:15" x14ac:dyDescent="0.25">
      <c r="G144" s="220"/>
      <c r="H144" s="220"/>
      <c r="I144" s="220"/>
      <c r="J144" s="220"/>
      <c r="K144" s="220"/>
      <c r="L144" s="220"/>
      <c r="M144" s="220"/>
      <c r="N144" s="220"/>
      <c r="O144" s="220"/>
    </row>
    <row r="145" spans="7:15" x14ac:dyDescent="0.25">
      <c r="G145" s="220"/>
      <c r="H145" s="220"/>
      <c r="I145" s="220"/>
      <c r="J145" s="220"/>
      <c r="K145" s="220"/>
      <c r="L145" s="220"/>
      <c r="M145" s="220"/>
      <c r="N145" s="220"/>
      <c r="O145" s="220"/>
    </row>
    <row r="146" spans="7:15" x14ac:dyDescent="0.25">
      <c r="G146" s="220"/>
      <c r="H146" s="220"/>
      <c r="I146" s="220"/>
      <c r="J146" s="220"/>
      <c r="K146" s="220"/>
      <c r="L146" s="220"/>
      <c r="M146" s="220"/>
      <c r="N146" s="220"/>
      <c r="O146" s="220"/>
    </row>
  </sheetData>
  <sheetProtection sheet="1" objects="1" scenarios="1" formatCells="0" selectLockedCells="1"/>
  <phoneticPr fontId="3" type="noConversion"/>
  <pageMargins left="0.75" right="0.75" top="1" bottom="1" header="0.5" footer="0.5"/>
  <pageSetup orientation="portrait" horizontalDpi="4294967295"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workbookViewId="0">
      <selection sqref="A1:C3"/>
    </sheetView>
  </sheetViews>
  <sheetFormatPr defaultRowHeight="12.5" x14ac:dyDescent="0.25"/>
  <sheetData>
    <row r="1" spans="1:2" ht="15.5" x14ac:dyDescent="0.35">
      <c r="A1" s="2"/>
    </row>
    <row r="2" spans="1:2" ht="13" x14ac:dyDescent="0.3">
      <c r="B2" s="1"/>
    </row>
    <row r="3" spans="1:2" ht="15.5" x14ac:dyDescent="0.35">
      <c r="B3" s="2"/>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Quality</vt:lpstr>
      <vt:lpstr>Decision Making</vt:lpstr>
      <vt:lpstr>Math Tools</vt:lpstr>
      <vt:lpstr>Process Design</vt:lpstr>
      <vt:lpstr>Product Design</vt:lpstr>
      <vt:lpstr>Reliability</vt:lpstr>
      <vt:lpstr>MFG</vt:lpstr>
      <vt:lpstr>Inspection</vt:lpstr>
      <vt:lpstr>Blank</vt:lpstr>
    </vt:vector>
  </TitlesOfParts>
  <Company>THINC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Andrew</dc:creator>
  <cp:lastModifiedBy>John Andrew</cp:lastModifiedBy>
  <cp:lastPrinted>2011-08-02T15:45:11Z</cp:lastPrinted>
  <dcterms:created xsi:type="dcterms:W3CDTF">2007-11-01T12:07:50Z</dcterms:created>
  <dcterms:modified xsi:type="dcterms:W3CDTF">2018-07-11T22:10:38Z</dcterms:modified>
</cp:coreProperties>
</file>